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Clipbrd\OGE\ОТДЕЛ ЭНЕРГОРЕСУРСОВ\Тарифы\РАСКРЫТИЕ ИНФОРМАЦИИ\КГМК\2023\Предложения по тарифам на 2023\"/>
    </mc:Choice>
  </mc:AlternateContent>
  <bookViews>
    <workbookView xWindow="90" yWindow="120" windowWidth="15060" windowHeight="12240" tabRatio="566"/>
  </bookViews>
  <sheets>
    <sheet name="титул" sheetId="19" r:id="rId1"/>
    <sheet name="12а. фин. отчетность" sheetId="2" r:id="rId2"/>
    <sheet name="9б. Структура затрат(устарело)" sheetId="17" state="hidden" r:id="rId3"/>
    <sheet name="12б. Структура затрат(ПЭУ)" sheetId="21" r:id="rId4"/>
    <sheet name="12г.-предложения-new" sheetId="31" r:id="rId5"/>
    <sheet name="Лист1" sheetId="32" state="hidden" r:id="rId6"/>
    <sheet name="11.а-2" sheetId="20" state="hidden" r:id="rId7"/>
    <sheet name="11б.мероприятия по сниж. потерь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kind_of_activity">[1]TEHSHEET!$B$19:$B$21</definedName>
    <definedName name="TABLE" localSheetId="4">'12г.-предложения-new'!#REF!</definedName>
    <definedName name="TABLE_2" localSheetId="4">'12г.-предложения-new'!#REF!</definedName>
    <definedName name="topl">[2]tech!$F$25:$F$51</definedName>
    <definedName name="Z_86A202D3_80FA_46BC_9EE4_79E93696B3A1_.wvu.Cols" localSheetId="7" hidden="1">'11б.мероприятия по сниж. потерь'!$M:$IV</definedName>
    <definedName name="Z_86A202D3_80FA_46BC_9EE4_79E93696B3A1_.wvu.Cols" localSheetId="1" hidden="1">'12а. фин. отчетность'!$J:$IV</definedName>
    <definedName name="Z_86A202D3_80FA_46BC_9EE4_79E93696B3A1_.wvu.Cols" localSheetId="2" hidden="1">'9б. Структура затрат(устарело)'!$I:$I</definedName>
    <definedName name="Z_86A202D3_80FA_46BC_9EE4_79E93696B3A1_.wvu.PrintArea" localSheetId="2" hidden="1">'9б. Структура затрат(устарело)'!$A$3:$DA$40</definedName>
    <definedName name="Z_86A202D3_80FA_46BC_9EE4_79E93696B3A1_.wvu.Rows" localSheetId="7" hidden="1">'11б.мероприятия по сниж. потерь'!$27:$65536,'11б.мероприятия по сниж. потерь'!$21:$26</definedName>
    <definedName name="Z_86A202D3_80FA_46BC_9EE4_79E93696B3A1_.wvu.Rows" localSheetId="1" hidden="1">'12а. фин. отчетность'!$9:$65536</definedName>
    <definedName name="_xlnm.Print_Titles" localSheetId="4">'12г.-предложения-new'!$27:$27</definedName>
    <definedName name="_xlnm.Print_Area" localSheetId="6">'11.а-2'!$A$1:$DD$70</definedName>
    <definedName name="_xlnm.Print_Area" localSheetId="3">'12б. Структура затрат(ПЭУ)'!$A$1:$DD$73</definedName>
    <definedName name="_xlnm.Print_Area" localSheetId="4">'12г.-предложения-new'!$A$1:$I$78</definedName>
    <definedName name="_xlnm.Print_Area" localSheetId="2">'9б. Структура затрат(устарело)'!$A$1:$DA$40</definedName>
  </definedNames>
  <calcPr calcId="162913"/>
  <customWorkbookViews>
    <customWorkbookView name="Александров В.В. - Личное представление" guid="{86A202D3-80FA-46BC-9EE4-79E93696B3A1}" mergeInterval="0" personalView="1" maximized="1" windowWidth="1596" windowHeight="624" tabRatio="941" activeSheetId="2"/>
  </customWorkbookViews>
</workbook>
</file>

<file path=xl/calcChain.xml><?xml version="1.0" encoding="utf-8"?>
<calcChain xmlns="http://schemas.openxmlformats.org/spreadsheetml/2006/main">
  <c r="J55" i="31" l="1"/>
  <c r="DF51" i="21"/>
  <c r="DF50" i="21"/>
  <c r="CD49" i="21" l="1"/>
  <c r="DE49" i="21" s="1"/>
  <c r="DE51" i="21"/>
  <c r="I52" i="31" l="1"/>
  <c r="I59" i="31" l="1"/>
  <c r="J34" i="31"/>
  <c r="J33" i="31"/>
  <c r="H33" i="31"/>
  <c r="H31" i="31"/>
  <c r="I30" i="31"/>
  <c r="H30" i="31"/>
  <c r="G59" i="31"/>
  <c r="G58" i="31"/>
  <c r="G56" i="31"/>
  <c r="G55" i="31"/>
  <c r="G51" i="31"/>
  <c r="G50" i="31"/>
  <c r="G49" i="31"/>
  <c r="G48" i="31"/>
  <c r="G46" i="31"/>
  <c r="G45" i="31"/>
  <c r="H55" i="31"/>
  <c r="H52" i="31"/>
  <c r="H49" i="31"/>
  <c r="J31" i="31"/>
  <c r="J30" i="31"/>
  <c r="G33" i="31"/>
  <c r="G31" i="31"/>
  <c r="G30" i="31"/>
  <c r="BT58" i="21"/>
  <c r="BT56" i="21"/>
  <c r="DE50" i="21"/>
  <c r="BT50" i="21"/>
  <c r="BT49" i="21"/>
  <c r="DE56" i="21" l="1"/>
  <c r="J56" i="31"/>
  <c r="H48" i="31"/>
  <c r="H50" i="31"/>
  <c r="BT51" i="21"/>
  <c r="CD50" i="21"/>
  <c r="BT22" i="21"/>
  <c r="CD51" i="21" l="1"/>
  <c r="H56" i="31"/>
  <c r="I42" i="31"/>
  <c r="H42" i="31"/>
  <c r="G42" i="31"/>
  <c r="I40" i="31"/>
  <c r="H40" i="31"/>
  <c r="G40" i="31"/>
  <c r="I39" i="31"/>
  <c r="H39" i="31"/>
  <c r="G39" i="31"/>
  <c r="H51" i="31" l="1"/>
  <c r="CD47" i="21"/>
  <c r="H46" i="31" l="1"/>
  <c r="CD56" i="21"/>
  <c r="CD58" i="21"/>
  <c r="CD22" i="21"/>
  <c r="H45" i="31" l="1"/>
  <c r="J57" i="31" s="1"/>
  <c r="CD25" i="21"/>
  <c r="CD37" i="21"/>
  <c r="CD39" i="21"/>
  <c r="BI51" i="21"/>
  <c r="CD24" i="21" l="1"/>
  <c r="CD48" i="21" s="1"/>
  <c r="CD27" i="21"/>
  <c r="CD23" i="21"/>
  <c r="CD21" i="21" l="1"/>
  <c r="CD20" i="21" s="1"/>
  <c r="CD19" i="21" s="1"/>
  <c r="CD42" i="21"/>
  <c r="CD33" i="21" s="1"/>
  <c r="DF33" i="21" l="1"/>
  <c r="DF19" i="21"/>
  <c r="CD18" i="21"/>
  <c r="K45" i="31" s="1"/>
  <c r="I55" i="31" l="1"/>
  <c r="DF18" i="21"/>
  <c r="BH30" i="17" l="1"/>
  <c r="BH28" i="17"/>
  <c r="BH25" i="17"/>
  <c r="BH21" i="17"/>
  <c r="BH34" i="17"/>
  <c r="BH19" i="17"/>
  <c r="BH18" i="17"/>
  <c r="BH31" i="17"/>
  <c r="BH20" i="17"/>
  <c r="BH27" i="17"/>
  <c r="BH33" i="17"/>
  <c r="BH22" i="17"/>
  <c r="BH16" i="17"/>
  <c r="BH32" i="17" l="1"/>
  <c r="BH17" i="17"/>
  <c r="BH23" i="17"/>
  <c r="DG16" i="17" l="1"/>
  <c r="DM16" i="17" s="1"/>
  <c r="I49" i="31" l="1"/>
  <c r="I51" i="31"/>
  <c r="I48" i="31"/>
  <c r="I50" i="31" l="1"/>
  <c r="DF56" i="21"/>
  <c r="J46" i="31" l="1"/>
  <c r="J45" i="31"/>
  <c r="I56" i="31" l="1"/>
  <c r="I46" i="31"/>
  <c r="I45" i="31" l="1"/>
  <c r="J58" i="31" s="1"/>
  <c r="J47" i="31" l="1"/>
  <c r="H58" i="31" l="1"/>
  <c r="I58" i="31" s="1"/>
  <c r="BT21" i="21"/>
  <c r="BT39" i="21"/>
  <c r="BT47" i="21" l="1"/>
  <c r="BT24" i="21"/>
  <c r="BT48" i="21" s="1"/>
  <c r="BT23" i="21" l="1"/>
  <c r="BT20" i="21" s="1"/>
  <c r="BT25" i="21"/>
  <c r="BT37" i="21"/>
  <c r="BT27" i="21"/>
  <c r="H59" i="31"/>
  <c r="BT19" i="21" l="1"/>
  <c r="BT42" i="21"/>
  <c r="BT33" i="21" s="1"/>
  <c r="DE19" i="21" l="1"/>
  <c r="BT18" i="21"/>
  <c r="DE33" i="21" l="1"/>
  <c r="DE18" i="21"/>
  <c r="F71" i="31" l="1"/>
  <c r="E73" i="31"/>
  <c r="D73" i="31"/>
  <c r="G71" i="31"/>
  <c r="F73" i="31" l="1"/>
  <c r="F72" i="31" l="1"/>
  <c r="G72" i="31" l="1"/>
  <c r="G73" i="31"/>
  <c r="I72" i="31" l="1"/>
  <c r="H72" i="31" l="1"/>
  <c r="H71" i="31" l="1"/>
  <c r="I71" i="31"/>
  <c r="H73" i="31" l="1"/>
  <c r="I73" i="31"/>
</calcChain>
</file>

<file path=xl/comments1.xml><?xml version="1.0" encoding="utf-8"?>
<comments xmlns="http://schemas.openxmlformats.org/spreadsheetml/2006/main">
  <authors>
    <author>User</author>
  </authors>
  <commentList>
    <comment ref="BH30" authorId="0" shape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Амортизация</t>
        </r>
      </text>
    </comment>
  </commentList>
</comments>
</file>

<file path=xl/sharedStrings.xml><?xml version="1.0" encoding="utf-8"?>
<sst xmlns="http://schemas.openxmlformats.org/spreadsheetml/2006/main" count="645" uniqueCount="408">
  <si>
    <t>Показатель</t>
  </si>
  <si>
    <t>Ед.
изм.</t>
  </si>
  <si>
    <t>план *</t>
  </si>
  <si>
    <t>факт **</t>
  </si>
  <si>
    <t>Примечание ***</t>
  </si>
  <si>
    <t>I</t>
  </si>
  <si>
    <t>Необходимая валовая выручка на содержание (котловая)</t>
  </si>
  <si>
    <t>тыс. руб.</t>
  </si>
  <si>
    <t>1</t>
  </si>
  <si>
    <t>Необходимая валовая выручка на содержание (собственная)</t>
  </si>
  <si>
    <t>1.1</t>
  </si>
  <si>
    <t>1.1.1</t>
  </si>
  <si>
    <t>Материальные расходы, всего</t>
  </si>
  <si>
    <t>1.1.2</t>
  </si>
  <si>
    <t>1.1.1.1</t>
  </si>
  <si>
    <t>1.1.1.2</t>
  </si>
  <si>
    <t>1.1.3</t>
  </si>
  <si>
    <t>арендная плата</t>
  </si>
  <si>
    <t>1.3</t>
  </si>
  <si>
    <t>II</t>
  </si>
  <si>
    <t>III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</si>
  <si>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</si>
  <si>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</si>
  <si>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Примечание:</t>
  </si>
  <si>
    <r>
      <t>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</si>
  <si>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  </r>
  </si>
  <si>
    <t>№ п/п</t>
  </si>
  <si>
    <t>ВН</t>
  </si>
  <si>
    <t>СН1</t>
  </si>
  <si>
    <t>СН2</t>
  </si>
  <si>
    <t>НН</t>
  </si>
  <si>
    <t>Всего</t>
  </si>
  <si>
    <t>мощность</t>
  </si>
  <si>
    <t xml:space="preserve"> Программа снижения потерь электроэнергии</t>
  </si>
  <si>
    <t>Наименование мероприятий</t>
  </si>
  <si>
    <t>Срок исполнения</t>
  </si>
  <si>
    <t>Ответственная служба</t>
  </si>
  <si>
    <t>Объем мероприятий</t>
  </si>
  <si>
    <t>Годовое снижение потерь электроэнергии от внедрения мероприятий, тыс.кВт.ч/%</t>
  </si>
  <si>
    <t>начало</t>
  </si>
  <si>
    <t>окончание</t>
  </si>
  <si>
    <t>2009</t>
  </si>
  <si>
    <t>2010</t>
  </si>
  <si>
    <t>2011</t>
  </si>
  <si>
    <t>Организационные мероприятия</t>
  </si>
  <si>
    <t>Отключение трансформаторов в режимах малых нагрузок на ПС с 2-мя и более трансформаторами</t>
  </si>
  <si>
    <t>2014</t>
  </si>
  <si>
    <t>отдел главного энергетика</t>
  </si>
  <si>
    <t>12 шт.</t>
  </si>
  <si>
    <t>Выравнивание нагрузок фаз в распределительных сетях 0,38 кВ</t>
  </si>
  <si>
    <t>34 линии</t>
  </si>
  <si>
    <t>Технические мероприятия</t>
  </si>
  <si>
    <t>Снижение расхода э/э на СН  подстанций 6-110 кВ</t>
  </si>
  <si>
    <t>18 шт.</t>
  </si>
  <si>
    <t>Совершенствование систем расчетного и технического учета</t>
  </si>
  <si>
    <t>Замена электросчётчиков с истёкшим сроком гос. поверки и др. причинам</t>
  </si>
  <si>
    <t>45 шт.</t>
  </si>
  <si>
    <t>Замена ТТ</t>
  </si>
  <si>
    <t>176 шт.</t>
  </si>
  <si>
    <t>Проведение контрольных снятий показаний с расчётных приборов учёта</t>
  </si>
  <si>
    <t>ежеквартально</t>
  </si>
  <si>
    <t>Проведение технических проверок комплексов учёта электроэнергии</t>
  </si>
  <si>
    <t>ежегодно</t>
  </si>
  <si>
    <t>4.1</t>
  </si>
  <si>
    <t>СПРАВОЧНО:Всего в процентах от  фактических потерь электроэнергии</t>
  </si>
  <si>
    <t>4.2</t>
  </si>
  <si>
    <t>СПРАВОЧНО: Всего в процентах от  отпуска электроэнергии в сеть</t>
  </si>
  <si>
    <t>Источник финансирования - собственные средства предприятия.</t>
  </si>
  <si>
    <t>МВт</t>
  </si>
  <si>
    <t>Приложение № 2</t>
  </si>
  <si>
    <t>к Приказу Федеральной</t>
  </si>
  <si>
    <t>службы по тарифам</t>
  </si>
  <si>
    <t>от 02.03.2011 № 56-э</t>
  </si>
  <si>
    <t>Форма раскрытия информации о структуре и объемах затрат</t>
  </si>
  <si>
    <t xml:space="preserve">на оказание услуг по передаче электрической энергии по сетям </t>
  </si>
  <si>
    <t>ОАО "Кольская ГМК", регулирование тарифов на услуги которой</t>
  </si>
  <si>
    <t>осуществляется методом индексации на основе долгосрочных параметров</t>
  </si>
  <si>
    <t>Подконтрольные расходы, всего,
в том числе:</t>
  </si>
  <si>
    <t>в том числе на ремонт собственными силами</t>
  </si>
  <si>
    <t>Фонд оплаты труда</t>
  </si>
  <si>
    <t>Неподконтрольные расходы, включенные в НВВ, всего,
в том числе:</t>
  </si>
  <si>
    <t>1.3.1</t>
  </si>
  <si>
    <t>1.3.2</t>
  </si>
  <si>
    <t>отчисления на социальные нужды</t>
  </si>
  <si>
    <t>1.3.3</t>
  </si>
  <si>
    <t>расходы на капитальные вложения</t>
  </si>
  <si>
    <t>1.3.4</t>
  </si>
  <si>
    <t>налог на прибыль</t>
  </si>
  <si>
    <t>1.3.5</t>
  </si>
  <si>
    <t>прочие налоги (налог на имущество)</t>
  </si>
  <si>
    <t>1.3.6</t>
  </si>
  <si>
    <t>недополученный по независящим причинам доход (+)/избыток средств, полученный в предыдущем периоде регулирования (-)</t>
  </si>
  <si>
    <t>1.3.7</t>
  </si>
  <si>
    <t>прочие неподконтрольные расходы</t>
  </si>
  <si>
    <t>Справочно: расходы на ремонт собственными силами,  всего (п. 1.1.1.1 + п. 1.1.1.2)</t>
  </si>
  <si>
    <t>IV</t>
  </si>
  <si>
    <t>1.4</t>
  </si>
  <si>
    <t>Корректировка НВВ в соотв. с п. 9 и 10 МУ, утв. приказом ФСТ № 98-э от 17.02.12г</t>
  </si>
  <si>
    <t>http://www.kolagmk.ru</t>
  </si>
  <si>
    <t>9б) Структура и объем затрат на производство и реализацию товаров (работ, услуг)</t>
  </si>
  <si>
    <t xml:space="preserve">Стандартами раскрытия информации субъектами оптового и розничных рынков электрической энергии
утверждеными Постановлением Правительства Российской Федерации от 21 января 2004 г. N 24
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</si>
  <si>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</t>
    </r>
  </si>
  <si>
    <t xml:space="preserve">Прочие подконтрольные расходы </t>
  </si>
  <si>
    <t>в соответствии со стандартами раскрытия информации субъектами оптового и розничных рынков электрической энергии
утверждеными  постановлением Правительства Российской Федерации от 21 января 2004 г. N 24</t>
  </si>
  <si>
    <t>Приложение 5</t>
  </si>
  <si>
    <t>к приказу Федеральной службы по тарифам</t>
  </si>
  <si>
    <t>от 24 октября 2014 г. № 1831-э</t>
  </si>
  <si>
    <t>Форма раскрытия информации субъектами рынков</t>
  </si>
  <si>
    <t>электрической энергии и мощности, являющимися</t>
  </si>
  <si>
    <t>субъектами естественных монополий *</t>
  </si>
  <si>
    <t>Наименование</t>
  </si>
  <si>
    <t>организации</t>
  </si>
  <si>
    <t>ИНН:</t>
  </si>
  <si>
    <t>КПП:</t>
  </si>
  <si>
    <t>Диффе-ренциация</t>
  </si>
  <si>
    <t>Ед. изм.</t>
  </si>
  <si>
    <t>ВН1</t>
  </si>
  <si>
    <t>Комментарии</t>
  </si>
  <si>
    <t>1. Тариф для населения</t>
  </si>
  <si>
    <t>Руб./МВтч</t>
  </si>
  <si>
    <t>1.1. цена закупки электрической энергии для населения</t>
  </si>
  <si>
    <t>1.2. стоимость услуг по передаче электрической энергии для населения</t>
  </si>
  <si>
    <t>1.3. стоимость иных услуг, оказание которых является неотъемлемой частью поставки электрической энергии потребителю</t>
  </si>
  <si>
    <t>1.4. сбытовая надбавка гарантирующего поставщика</t>
  </si>
  <si>
    <t>2. Среднегодовая цена на электрическую энергию по договору энергоснабжения, 1 ценовая категория</t>
  </si>
  <si>
    <t>2.1. в том числе цена закупки электрической энергии</t>
  </si>
  <si>
    <t>2.2. в том числе стоимость услуг по передаче электрической энергии</t>
  </si>
  <si>
    <t>х</t>
  </si>
  <si>
    <t>2.3. в том числе стоимость иных услуг, оказание которых является неотъемлемой частью поставки электрической энергии потребителю</t>
  </si>
  <si>
    <t>2.4. в том числе сбытовая надбавка гарантирующего поставщика</t>
  </si>
  <si>
    <t>3. Среднегодовая цена на электрическую энергию по договору энергоснабжения, 2 ценовая категория</t>
  </si>
  <si>
    <t>День</t>
  </si>
  <si>
    <t>Ночь</t>
  </si>
  <si>
    <t>Пик</t>
  </si>
  <si>
    <t>Полупик</t>
  </si>
  <si>
    <t>3.1. в том числе цена закупки электрической энергии</t>
  </si>
  <si>
    <t>3.2. в том числе стоимость услуг по передаче электрической энергии</t>
  </si>
  <si>
    <t>3.3. в том числе стоимость иных услуг, оказание которых является неотъемлемой частью поставки электрической энергии потребителю</t>
  </si>
  <si>
    <t>3.4. в том числе сбытовая надбавка гарантирующего поставщика</t>
  </si>
  <si>
    <t>4. Среднегодовая цена на электрическую энергию по договору энергоснабжения, 3 ценовая категория</t>
  </si>
  <si>
    <t>электричес-кая энергия</t>
  </si>
  <si>
    <t>Руб./МВт
в месяц</t>
  </si>
  <si>
    <t>4.1. в том числе цена закупки электрической энергии</t>
  </si>
  <si>
    <t>4.2. в том числе стоимость услуг по передаче электрической энергии</t>
  </si>
  <si>
    <t>4.3. в том числе стоимость иных услуг, оказание которых является неотъемлемой частью поставки электрической энергии потребителю</t>
  </si>
  <si>
    <t>4.4. в том числе сбытовая надбавка гарантирующего поставщика</t>
  </si>
  <si>
    <t>5. Среднегодовая цена на электрическую энергию по договору энергоснабжения, 4 ценовая категория</t>
  </si>
  <si>
    <t>5.1. в том числе цена закупки электрической энергии</t>
  </si>
  <si>
    <t>5.2. в том числе стоимость услуг по передаче электрической энергии</t>
  </si>
  <si>
    <t>потери</t>
  </si>
  <si>
    <t>содержание</t>
  </si>
  <si>
    <t>5.3. в том числе стоимость иных услуг, оказание которых является неотъемлемой частью поставки электрической энергии потребителю</t>
  </si>
  <si>
    <t>5.4. в том числе сбытовая надбавка гарантирующего поставщика</t>
  </si>
  <si>
    <t>6. Среднегодовая цена на электрическую энергию по договору энергоснабжения, 5 ценовая категория</t>
  </si>
  <si>
    <t>6.1. в том числе цена закупки электрической энергии</t>
  </si>
  <si>
    <t>6.2. в том числе стоимость услуг по передаче электрической энергии</t>
  </si>
  <si>
    <t>6.3. в том числе стоимость иных услуг, оказание которых является неотъемлемой частью поставки электрической энергии потребителю</t>
  </si>
  <si>
    <t>6.4. в том числе сбытовая надбавка гарантирующего поставщика</t>
  </si>
  <si>
    <t>7. Среднегодовая цена на электрическую энергию по договору энергоснабжения, 6 ценовая категория</t>
  </si>
  <si>
    <t>7.1. в том числе цена закупки электрической энергии</t>
  </si>
  <si>
    <t>7.2. в том числе стоимость услуг по передаче электрической энергии</t>
  </si>
  <si>
    <t>7.3. в том числе стоимость иных услуг, оказание которых является неотъемлемой частью поставки электрической энергии потребителю</t>
  </si>
  <si>
    <t>7.4. в том числе сбытовая надбавка гарантирующего поставщика</t>
  </si>
  <si>
    <r>
      <t>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субъектами естественных монополий, которым присвоен статус гарантирующего поставщика.</t>
    </r>
  </si>
  <si>
    <t>Приложение 2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</si>
  <si>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</si>
  <si>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</si>
  <si>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</si>
  <si>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</t>
  </si>
  <si>
    <t>Долгосрочный период регулирования:</t>
  </si>
  <si>
    <t>-</t>
  </si>
  <si>
    <t xml:space="preserve"> гг.</t>
  </si>
  <si>
    <r>
      <t xml:space="preserve">Примечание </t>
    </r>
    <r>
      <rPr>
        <sz val="10.5"/>
        <color indexed="10"/>
        <rFont val="Times New Roman"/>
        <family val="1"/>
        <charset val="204"/>
      </rPr>
      <t>***</t>
    </r>
  </si>
  <si>
    <r>
      <t xml:space="preserve">план </t>
    </r>
    <r>
      <rPr>
        <sz val="10.5"/>
        <color indexed="10"/>
        <rFont val="Times New Roman"/>
        <family val="1"/>
        <charset val="204"/>
      </rPr>
      <t>*</t>
    </r>
  </si>
  <si>
    <r>
      <t xml:space="preserve">факт </t>
    </r>
    <r>
      <rPr>
        <sz val="10.5"/>
        <color indexed="10"/>
        <rFont val="Times New Roman"/>
        <family val="1"/>
        <charset val="204"/>
      </rPr>
      <t>**</t>
    </r>
  </si>
  <si>
    <t>Структура затрат</t>
  </si>
  <si>
    <t>Необходимая валовая выручка на содержание</t>
  </si>
  <si>
    <t>Подконтрольные расходы, всего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</si>
  <si>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</si>
  <si>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</si>
  <si>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</si>
  <si>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</si>
  <si>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</si>
  <si>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</si>
  <si>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</si>
  <si>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</si>
  <si>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</si>
  <si>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</si>
  <si>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</si>
  <si>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</si>
  <si>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</si>
  <si>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sz val="10.5"/>
        <color indexed="10"/>
        <rFont val="Times New Roman"/>
        <family val="1"/>
        <charset val="204"/>
      </rPr>
      <t>****</t>
    </r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</si>
  <si>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</si>
  <si>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</si>
  <si>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</si>
  <si>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</si>
  <si>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</si>
  <si>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</si>
  <si>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</si>
  <si>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</si>
  <si>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</si>
  <si>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</si>
  <si>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</si>
  <si>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</si>
  <si>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</si>
  <si>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</si>
  <si>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</si>
  <si>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</si>
  <si>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</si>
  <si>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</si>
  <si>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</si>
  <si>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</si>
  <si>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</si>
  <si>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</si>
  <si>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</si>
  <si>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</si>
  <si>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</si>
  <si>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</si>
  <si>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</si>
  <si>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</si>
  <si>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</si>
  <si>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</si>
  <si>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</si>
  <si>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Справочно: расходы на ремонт, всего (пункт 1.1.1.2 + пункт 1.1.2.1 + пункт 1.1.3.1)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</si>
  <si>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</si>
  <si>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</si>
  <si>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</si>
  <si>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</si>
  <si>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</si>
  <si>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</si>
  <si>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</si>
  <si>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</si>
  <si>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</si>
  <si>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</si>
  <si>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</si>
  <si>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</si>
  <si>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</si>
  <si>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</si>
  <si>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</si>
  <si>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</si>
  <si>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</si>
  <si>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</si>
  <si>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</si>
  <si>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</si>
  <si>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</si>
  <si>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</si>
  <si>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</si>
  <si>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</si>
  <si>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</si>
  <si>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</si>
  <si>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</si>
  <si>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</si>
  <si>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</si>
  <si>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</si>
  <si>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</si>
  <si>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</si>
  <si>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</si>
  <si>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</si>
  <si>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 xml:space="preserve">норматив технологического расхода (потерь) электрической энергии, установленный Минэнерго России </t>
    </r>
    <r>
      <rPr>
        <sz val="10.5"/>
        <color indexed="10"/>
        <rFont val="Times New Roman"/>
        <family val="1"/>
        <charset val="204"/>
      </rPr>
      <t>*****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</si>
  <si>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</si>
  <si>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</si>
  <si>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</si>
  <si>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</si>
  <si>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</si>
  <si>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Информация  АО "Кольская ГМК"</t>
  </si>
  <si>
    <t xml:space="preserve">Информация об услугах по передаче электроэнергии АО "Кольская ГМК" в г. Мончегорск, г. Заполярный и г.п. Никель в соответствии со </t>
  </si>
  <si>
    <t>Указанная информация размещена на официальном сайте АО "Кольская ГМК" в разделе "Акционерам"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</si>
  <si>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</si>
  <si>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</si>
  <si>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</si>
  <si>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5191431170</t>
  </si>
  <si>
    <t>997550001</t>
  </si>
  <si>
    <t>АО "Кольская ГМК"</t>
  </si>
  <si>
    <t>(расчетный период регулирования)</t>
  </si>
  <si>
    <t>(полное и сокращенное наименование юридического лица)</t>
  </si>
  <si>
    <t>Полное наименование</t>
  </si>
  <si>
    <t>Сокращенное наименование</t>
  </si>
  <si>
    <t>Место нахождения</t>
  </si>
  <si>
    <t>184511, область Мурманская, город Мончегорск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</si>
  <si>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</si>
  <si>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</si>
  <si>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</si>
  <si>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</si>
  <si>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</si>
  <si>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sn@kolagmk.ru</t>
  </si>
  <si>
    <t>Контактный телефон</t>
  </si>
  <si>
    <t>(81536) 77201</t>
  </si>
  <si>
    <t>Факс</t>
  </si>
  <si>
    <t>(81536) 79986</t>
  </si>
  <si>
    <t>№ 
п/п</t>
  </si>
  <si>
    <t>Единица измерения</t>
  </si>
  <si>
    <t>Примечания, не для печати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</si>
  <si>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</si>
  <si>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</si>
  <si>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</si>
  <si>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</si>
  <si>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</si>
  <si>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</si>
  <si>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</si>
  <si>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</si>
  <si>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</si>
  <si>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</si>
  <si>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</si>
  <si>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</si>
  <si>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</si>
  <si>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</si>
  <si>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3.</t>
  </si>
  <si>
    <t>3.1.</t>
  </si>
  <si>
    <t>не заполняется</t>
  </si>
  <si>
    <t>3.2.</t>
  </si>
  <si>
    <t>МВт·ч</t>
  </si>
  <si>
    <t>3.3.</t>
  </si>
  <si>
    <t>УГЭ</t>
  </si>
  <si>
    <t>3.5.</t>
  </si>
  <si>
    <t>тыс. кВт·ч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</si>
  <si>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</si>
  <si>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</si>
  <si>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</si>
  <si>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</si>
  <si>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</si>
  <si>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</si>
  <si>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</si>
  <si>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</si>
  <si>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</si>
  <si>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</si>
  <si>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</si>
  <si>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</si>
  <si>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</si>
  <si>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</si>
  <si>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</si>
  <si>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</si>
  <si>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</si>
  <si>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</si>
  <si>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</si>
  <si>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</si>
  <si>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</si>
  <si>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</si>
  <si>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</si>
  <si>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</si>
  <si>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</si>
  <si>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</si>
  <si>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4.5.</t>
  </si>
  <si>
    <t>Борзенко Евгений Викторович</t>
  </si>
  <si>
    <t xml:space="preserve">о предложениях по установлению тарифов на 2020 год </t>
  </si>
  <si>
    <t>Приложение № 1</t>
  </si>
  <si>
    <t>П Р Е Д Л О Ж Е Н И Е</t>
  </si>
  <si>
    <t>I. Информация об организации</t>
  </si>
  <si>
    <t>II. Основные показатели деятельности организации</t>
  </si>
  <si>
    <t>Наименование
показателей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</si>
  <si>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</si>
  <si>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процентов</t>
  </si>
  <si>
    <t>Показатели регулируемых видов деятельности организации</t>
  </si>
  <si>
    <t>Расчетный объем услуг в части управления технологическими
режимами **</t>
  </si>
  <si>
    <t>Расчетный объем услуг в части обеспечения надежности **</t>
  </si>
  <si>
    <t>Заявленная мощность ***</t>
  </si>
  <si>
    <t>3.4.</t>
  </si>
  <si>
    <t>Объем полезного отпуска электроэнергии - всего ***</t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</si>
  <si>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</si>
  <si>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t>Уровень потерь электрической энергии ***</t>
  </si>
  <si>
    <t>Реквизиты программы энергоэффективности (кем утверждена, дата утверждения, номер
приказа)***</t>
  </si>
  <si>
    <t>Суммарный объем производства и потребления электрической энергии участниками оптового рынка электрической энергии ****</t>
  </si>
  <si>
    <r>
      <t>Расходы, связанные с производством и реализацией товаров, работ
и услуг **</t>
    </r>
    <r>
      <rPr>
        <vertAlign val="superscript"/>
        <sz val="1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****;
операционные (подконтрольные)
расходы *** - всего</t>
    </r>
  </si>
  <si>
    <r>
      <t>Расходы, за исключением указанных в позиции
4.1 **</t>
    </r>
    <r>
      <rPr>
        <vertAlign val="superscript"/>
        <sz val="1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****;
неподконтрольные
расходы *** - всего ***</t>
    </r>
  </si>
  <si>
    <t>Выпадающие, излишние доходы (расходы) прошлых лет</t>
  </si>
  <si>
    <t>Инвестиции, осуществляемые за счет тарифных источников</t>
  </si>
  <si>
    <t>Объем условных единиц ***</t>
  </si>
  <si>
    <t>4.6.</t>
  </si>
  <si>
    <t>Операционные (подконтрольные) расходы
на условную единицу ***</t>
  </si>
  <si>
    <t>тыс. рублей
(у.е.)</t>
  </si>
  <si>
    <t>тыс. рублей
на человека</t>
  </si>
  <si>
    <t>6.</t>
  </si>
  <si>
    <t>7.</t>
  </si>
  <si>
    <t>первое полугодие</t>
  </si>
  <si>
    <t>второе полугодие</t>
  </si>
  <si>
    <t>III. Цены (тарифы) по регулируемым видам деятельности организации</t>
  </si>
  <si>
    <t>Для организаций, относящихся к субъектам естественных монополий:</t>
  </si>
  <si>
    <t>рублей/МВт
в месяц</t>
  </si>
  <si>
    <t>рублей/МВт·ч</t>
  </si>
  <si>
    <t>услуги по передаче электрической энергии:</t>
  </si>
  <si>
    <t>двухставочный тариф: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</si>
  <si>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</si>
  <si>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</si>
  <si>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sz val="8"/>
        <rFont val="Times New Roman"/>
        <family val="1"/>
        <charset val="204"/>
      </rPr>
      <t>***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</si>
  <si>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sz val="8"/>
        <rFont val="Times New Roman"/>
        <family val="1"/>
        <charset val="204"/>
      </rPr>
      <t>****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</si>
  <si>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2020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</si>
  <si>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</si>
  <si>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 от 30.01.2019 № 64)</t>
  </si>
  <si>
    <t xml:space="preserve">о размере цен (тарифов), долгосрочных параметров регулирования, (вид цены (тарифа) </t>
  </si>
  <si>
    <t xml:space="preserve">на </t>
  </si>
  <si>
    <t>Акционерное общество "Кольская горно-металлургическая компания" (АО "Кольская ГМК")</t>
  </si>
  <si>
    <t>Акционерное общество "Кольская горно-металлургическая компания"</t>
  </si>
  <si>
    <t xml:space="preserve"> АО "Кольская ГМК"</t>
  </si>
  <si>
    <t>1. 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</si>
  <si>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УГЭ из 3,1</t>
  </si>
  <si>
    <t>Утверждена заместителем генерального директора по управлению промышленными активами АО "Кольская ГМК"  24.04.2017 на 2018-2022 года</t>
  </si>
  <si>
    <t>отсутсвует информация в части регулируемых видов деятельности</t>
  </si>
  <si>
    <t>не утверждалась</t>
  </si>
  <si>
    <t>2024</t>
  </si>
  <si>
    <t>в сфере передачи электроэнергии  
в г. Мончегорске, г. Заполярном и г.п. Никель</t>
  </si>
  <si>
    <t>12а) годовая финансовая (бухгалтерская) отчетность, а также аудиторское заключение (в случае, если в соответствии с законодательством Российской Федерации осуществлялась аудиторская проверка)</t>
  </si>
  <si>
    <t xml:space="preserve">о предложениях по установлению тарифов на 2023 год </t>
  </si>
  <si>
    <r>
      <t xml:space="preserve">Фактические показатели за год, предшествующий базовому периоду - </t>
    </r>
    <r>
      <rPr>
        <sz val="10"/>
        <color rgb="FFFF0000"/>
        <rFont val="Times New Roman"/>
        <family val="1"/>
        <charset val="204"/>
      </rPr>
      <t>2021</t>
    </r>
  </si>
  <si>
    <r>
      <t xml:space="preserve">Показатели, утвержденные
на базовый
период * - </t>
    </r>
    <r>
      <rPr>
        <sz val="10"/>
        <color rgb="FFFF0000"/>
        <rFont val="Times New Roman"/>
        <family val="1"/>
        <charset val="204"/>
      </rPr>
      <t>2022</t>
    </r>
  </si>
  <si>
    <r>
      <t xml:space="preserve">Предложения
на расчетный период регулирования - </t>
    </r>
    <r>
      <rPr>
        <sz val="10"/>
        <color rgb="FFFF0000"/>
        <rFont val="Times New Roman"/>
        <family val="1"/>
        <charset val="204"/>
      </rPr>
      <t>2023</t>
    </r>
  </si>
  <si>
    <t>Фактические показатели за год, предшествующий базовому периоду - 2021</t>
  </si>
  <si>
    <t>Показатели, утвержденные
на базовый
период * - 2022</t>
  </si>
  <si>
    <t>Предложения
на расчетный период регулирования - 2023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</si>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</sst>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#,##0.000000"/>
    <numFmt numFmtId="167" formatCode="#,##0.0"/>
  </numFmts>
  <fonts count="3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Helv"/>
    </font>
    <font>
      <b/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.5"/>
      <name val="Times New Roman"/>
      <family val="1"/>
      <charset val="204"/>
    </font>
    <font>
      <sz val="10.5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11" fillId="0" borderId="1" applyBorder="0">
      <alignment horizontal="center" vertical="center" wrapText="1"/>
    </xf>
    <xf numFmtId="4" fontId="12" fillId="2" borderId="2" applyBorder="0">
      <alignment horizontal="right"/>
    </xf>
    <xf numFmtId="0" fontId="10" fillId="0" borderId="0"/>
    <xf numFmtId="0" fontId="6" fillId="0" borderId="0"/>
    <xf numFmtId="0" fontId="23" fillId="0" borderId="0"/>
    <xf numFmtId="0" fontId="14" fillId="0" borderId="0"/>
    <xf numFmtId="4" fontId="12" fillId="3" borderId="0" applyBorder="0">
      <alignment horizontal="right"/>
    </xf>
    <xf numFmtId="9" fontId="6" fillId="0" borderId="0" applyFont="0" applyFill="0" applyBorder="0" applyAlignment="0" applyProtection="0"/>
    <xf numFmtId="0" fontId="34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Fill="1"/>
    <xf numFmtId="49" fontId="1" fillId="0" borderId="0" xfId="0" applyNumberFormat="1" applyFont="1"/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0" fontId="13" fillId="0" borderId="8" xfId="0" applyNumberFormat="1" applyFont="1" applyFill="1" applyBorder="1" applyAlignment="1">
      <alignment horizontal="center"/>
    </xf>
    <xf numFmtId="0" fontId="13" fillId="0" borderId="9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3" fillId="0" borderId="11" xfId="0" applyNumberFormat="1" applyFon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center"/>
    </xf>
    <xf numFmtId="0" fontId="13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/>
    <xf numFmtId="49" fontId="1" fillId="0" borderId="15" xfId="0" applyNumberFormat="1" applyFont="1" applyFill="1" applyBorder="1"/>
    <xf numFmtId="1" fontId="1" fillId="0" borderId="16" xfId="0" applyNumberFormat="1" applyFont="1" applyFill="1" applyBorder="1" applyAlignment="1" applyProtection="1"/>
    <xf numFmtId="1" fontId="1" fillId="0" borderId="17" xfId="0" applyNumberFormat="1" applyFont="1" applyFill="1" applyBorder="1" applyAlignment="1" applyProtection="1"/>
    <xf numFmtId="49" fontId="1" fillId="0" borderId="18" xfId="0" applyNumberFormat="1" applyFont="1" applyFill="1" applyBorder="1"/>
    <xf numFmtId="0" fontId="1" fillId="0" borderId="19" xfId="0" applyFont="1" applyFill="1" applyBorder="1" applyAlignment="1">
      <alignment wrapText="1"/>
    </xf>
    <xf numFmtId="49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/>
    <xf numFmtId="2" fontId="1" fillId="0" borderId="2" xfId="0" applyNumberFormat="1" applyFont="1" applyFill="1" applyBorder="1" applyAlignment="1" applyProtection="1"/>
    <xf numFmtId="2" fontId="1" fillId="0" borderId="19" xfId="0" applyNumberFormat="1" applyFont="1" applyFill="1" applyBorder="1" applyAlignment="1" applyProtection="1"/>
    <xf numFmtId="0" fontId="13" fillId="0" borderId="18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wrapText="1"/>
    </xf>
    <xf numFmtId="49" fontId="1" fillId="0" borderId="20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wrapText="1"/>
    </xf>
    <xf numFmtId="49" fontId="1" fillId="0" borderId="21" xfId="0" applyNumberFormat="1" applyFont="1" applyFill="1" applyBorder="1"/>
    <xf numFmtId="49" fontId="1" fillId="0" borderId="22" xfId="0" applyNumberFormat="1" applyFont="1" applyFill="1" applyBorder="1"/>
    <xf numFmtId="165" fontId="1" fillId="0" borderId="21" xfId="0" applyNumberFormat="1" applyFont="1" applyFill="1" applyBorder="1" applyAlignment="1" applyProtection="1"/>
    <xf numFmtId="165" fontId="1" fillId="0" borderId="23" xfId="0" applyNumberFormat="1" applyFont="1" applyFill="1" applyBorder="1" applyAlignment="1" applyProtection="1"/>
    <xf numFmtId="49" fontId="1" fillId="0" borderId="0" xfId="0" applyNumberFormat="1" applyFont="1" applyFill="1"/>
    <xf numFmtId="49" fontId="13" fillId="0" borderId="14" xfId="0" applyNumberFormat="1" applyFont="1" applyFill="1" applyBorder="1"/>
    <xf numFmtId="49" fontId="13" fillId="0" borderId="2" xfId="0" applyNumberFormat="1" applyFont="1" applyFill="1" applyBorder="1"/>
    <xf numFmtId="0" fontId="0" fillId="0" borderId="0" xfId="0" applyAlignment="1">
      <alignment vertical="center"/>
    </xf>
    <xf numFmtId="0" fontId="24" fillId="0" borderId="0" xfId="1" applyAlignment="1" applyProtection="1"/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7" fillId="0" borderId="0" xfId="0" applyFont="1"/>
    <xf numFmtId="4" fontId="2" fillId="0" borderId="0" xfId="0" applyNumberFormat="1" applyFont="1"/>
    <xf numFmtId="0" fontId="23" fillId="0" borderId="0" xfId="7"/>
    <xf numFmtId="0" fontId="26" fillId="0" borderId="0" xfId="7" applyFont="1" applyAlignment="1">
      <alignment horizontal="center" vertical="center"/>
    </xf>
    <xf numFmtId="0" fontId="27" fillId="0" borderId="0" xfId="7" applyFont="1" applyAlignment="1">
      <alignment vertical="center" wrapText="1"/>
    </xf>
    <xf numFmtId="0" fontId="2" fillId="0" borderId="0" xfId="0" applyFont="1" applyAlignment="1">
      <alignment horizontal="left"/>
    </xf>
    <xf numFmtId="0" fontId="19" fillId="0" borderId="3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19" fillId="0" borderId="0" xfId="0" applyFont="1"/>
    <xf numFmtId="0" fontId="19" fillId="0" borderId="3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19" fillId="0" borderId="28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26" xfId="0" applyFont="1" applyBorder="1" applyAlignment="1">
      <alignment horizontal="left" vertical="center" wrapText="1"/>
    </xf>
    <xf numFmtId="0" fontId="28" fillId="0" borderId="0" xfId="7" applyFont="1"/>
    <xf numFmtId="3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29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1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/>
    <xf numFmtId="0" fontId="3" fillId="0" borderId="0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1" fillId="0" borderId="2" xfId="0" applyNumberFormat="1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1" fillId="0" borderId="0" xfId="0" applyFont="1"/>
    <xf numFmtId="2" fontId="31" fillId="0" borderId="0" xfId="0" applyNumberFormat="1" applyFont="1"/>
    <xf numFmtId="4" fontId="31" fillId="0" borderId="0" xfId="0" applyNumberFormat="1" applyFont="1"/>
    <xf numFmtId="166" fontId="31" fillId="0" borderId="0" xfId="0" applyNumberFormat="1" applyFont="1"/>
    <xf numFmtId="164" fontId="31" fillId="0" borderId="0" xfId="0" applyNumberFormat="1" applyFont="1"/>
    <xf numFmtId="167" fontId="31" fillId="0" borderId="0" xfId="0" applyNumberFormat="1" applyFont="1"/>
    <xf numFmtId="0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0" fontId="1" fillId="0" borderId="2" xfId="10" applyNumberFormat="1" applyFont="1" applyFill="1" applyBorder="1" applyAlignment="1">
      <alignment horizontal="center" vertical="center" wrapText="1"/>
    </xf>
    <xf numFmtId="3" fontId="31" fillId="0" borderId="0" xfId="0" applyNumberFormat="1" applyFont="1"/>
    <xf numFmtId="2" fontId="1" fillId="0" borderId="0" xfId="0" applyNumberFormat="1" applyFont="1" applyBorder="1" applyAlignment="1">
      <alignment horizontal="left"/>
    </xf>
    <xf numFmtId="0" fontId="26" fillId="0" borderId="0" xfId="7" applyFont="1" applyAlignment="1">
      <alignment horizontal="center" vertical="center" wrapText="1"/>
    </xf>
    <xf numFmtId="0" fontId="26" fillId="0" borderId="0" xfId="7" applyFont="1" applyAlignment="1">
      <alignment horizontal="center" vertical="center"/>
    </xf>
    <xf numFmtId="0" fontId="27" fillId="0" borderId="0" xfId="7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4" fontId="15" fillId="0" borderId="25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left" vertical="center" wrapText="1"/>
    </xf>
    <xf numFmtId="2" fontId="2" fillId="0" borderId="26" xfId="0" applyNumberFormat="1" applyFont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4" fontId="19" fillId="0" borderId="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4" fontId="19" fillId="0" borderId="25" xfId="0" applyNumberFormat="1" applyFont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9" fillId="0" borderId="25" xfId="0" applyNumberFormat="1" applyFont="1" applyFill="1" applyBorder="1" applyAlignment="1">
      <alignment horizontal="center" vertical="center"/>
    </xf>
    <xf numFmtId="4" fontId="19" fillId="0" borderId="26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2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9" fillId="0" borderId="3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49" fontId="2" fillId="0" borderId="2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Fill="1" applyBorder="1" applyAlignment="1">
      <alignment horizontal="center" vertical="top" wrapText="1"/>
    </xf>
    <xf numFmtId="0" fontId="1" fillId="0" borderId="26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top" wrapText="1"/>
    </xf>
    <xf numFmtId="0" fontId="1" fillId="0" borderId="26" xfId="0" applyNumberFormat="1" applyFont="1" applyBorder="1" applyAlignment="1">
      <alignment horizontal="center" vertical="top" wrapText="1"/>
    </xf>
    <xf numFmtId="0" fontId="4" fillId="0" borderId="24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49" fontId="32" fillId="0" borderId="24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wrapText="1"/>
    </xf>
    <xf numFmtId="0" fontId="19" fillId="0" borderId="25" xfId="0" applyFont="1" applyBorder="1" applyAlignment="1">
      <alignment horizontal="justify" vertical="top" wrapText="1"/>
    </xf>
    <xf numFmtId="0" fontId="19" fillId="0" borderId="3" xfId="0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9" fillId="0" borderId="3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justify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3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49" fontId="1" fillId="0" borderId="30" xfId="0" applyNumberFormat="1" applyFont="1" applyFill="1" applyBorder="1" applyAlignment="1">
      <alignment horizontal="center" wrapText="1"/>
    </xf>
    <xf numFmtId="49" fontId="1" fillId="0" borderId="16" xfId="0" applyNumberFormat="1" applyFont="1" applyFill="1" applyBorder="1" applyAlignment="1">
      <alignment horizontal="center" wrapText="1"/>
    </xf>
    <xf numFmtId="49" fontId="1" fillId="0" borderId="17" xfId="0" applyNumberFormat="1" applyFont="1" applyFill="1" applyBorder="1" applyAlignment="1">
      <alignment horizontal="center" wrapText="1"/>
    </xf>
    <xf numFmtId="49" fontId="1" fillId="0" borderId="32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</cellXfs>
  <cellStyles count="12">
    <cellStyle name="Гиперссылка" xfId="1" builtinId="8"/>
    <cellStyle name="Гиперссылка 2" xfId="2"/>
    <cellStyle name="ЗаголовокСтолбца" xfId="3"/>
    <cellStyle name="Значение" xfId="4"/>
    <cellStyle name="Обычный" xfId="0" builtinId="0"/>
    <cellStyle name="Обычный 2" xfId="5"/>
    <cellStyle name="Обычный 2 2" xfId="6"/>
    <cellStyle name="Обычный 3" xfId="7"/>
    <cellStyle name="Обычный 6" xfId="11"/>
    <cellStyle name="Процентный" xfId="10" builtinId="5"/>
    <cellStyle name="Стиль 1" xfId="8"/>
    <cellStyle name="Формул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69;&#1053;&#1045;&#1056;&#1043;&#1054;&#1056;&#1045;&#1057;&#1059;&#1056;&#1057;&#1054;&#1042;/&#1041;&#1070;&#1056;&#1054;%20&#1055;&#1055;&#1069;/&#1056;&#1072;&#1089;&#1082;&#1088;&#1099;&#1090;&#1080;&#1077;%20&#1080;&#1085;&#1092;&#1086;&#1088;&#1084;&#1072;&#1094;&#1080;&#1080;/&#1064;&#1072;&#1073;&#1083;&#1086;&#1085;&#1099;/JKH.OPEN.INFO.VO(v3.0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1%20&#1075;&#1086;&#1076;/&#1058;&#1072;&#1088;&#1080;&#1092;%20&#1085;&#1072;%202021&#1075;&#1086;&#1076;/&#1058;&#1072;&#1088;&#1080;&#1092;%20&#1082;%20&#1055;&#1088;&#1072;&#1074;&#1083;&#1077;&#1085;&#1080;&#1102;/&#1050;&#1058;&#1056;%20&#1052;&#1054;/&#1056;&#1072;&#1089;&#1095;&#1077;&#1090;%20&#1080;&#1085;&#1076;&#1080;&#1074;&#1080;&#1076;&#1091;&#1072;&#1083;&#1100;&#1085;&#1099;&#1093;%202021%20&#1050;&#1043;&#1052;&#105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3%20&#1075;&#1086;&#1076;/&#1056;&#1072;&#1089;&#1095;&#1077;&#1090;%20&#1090;&#1072;&#1088;&#1080;&#1092;&#1072;/&#1057;&#1090;&#1086;&#1080;&#1084;&#1086;&#1089;&#1090;&#1100;%20&#1087;&#1086;&#1090;&#1077;&#1088;&#1100;%20(2021%20-%20202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2%20&#1075;&#1086;&#1076;/&#1057;&#1090;&#1086;&#1080;&#1084;&#1086;&#1089;&#1090;&#1100;%20&#1087;&#1086;&#1090;&#1077;&#1088;&#1100;%20(2020%20-%20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1%20&#1075;&#1086;&#1076;/&#1058;&#1072;&#1088;&#1080;&#1092;%20&#1085;&#1072;%202021&#1075;&#1086;&#1076;/TSET%20NET%202021%20&#1096;&#1072;&#1073;&#1083;&#1086;&#1085;&#1050;&#1043;&#1052;&#105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LAN/&#1040;&#1085;&#1072;&#1083;&#1080;&#1090;&#1080;&#1082;&#1072;/2021/4%20&#1082;&#1074;/&#1085;&#1072;&#1073;&#1086;&#1088;%20&#1089;&#1077;&#1073;&#1077;&#1089;&#1090;&#1086;&#1080;&#1084;&#1086;&#1089;&#1090;&#1080;/&#1053;&#1072;&#1073;&#1086;&#1088;%20&#1089;&#1077;&#1073;&#1077;&#1089;&#1090;&#1086;&#1080;&#1084;&#1086;&#1089;&#1090;&#1080;%20_4&#1082;&#1074;%20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/&#1041;&#1102;&#1076;&#1078;&#1077;&#1090;&#1099;/2022/&#1043;&#1086;&#1076;&#1086;&#1074;&#1086;&#1081;%20&#1073;&#1102;&#1076;&#1078;&#1077;&#1090;/&#1057;&#1084;&#1077;&#1090;&#1072;/&#1056;&#1072;&#1089;&#1095;&#1077;&#1090;&#1099;%20&#1082;%20&#1085;&#1072;&#1073;&#1086;&#1088;&#1091;%20&#1089;&#1077;&#1073;&#1077;&#1089;&#1090;&#1086;&#1080;&#1084;&#1086;&#1089;&#1090;&#1080;/&#1053;&#1072;&#1073;&#1086;&#1088;%20&#1089;&#1077;&#1073;&#1077;&#1089;&#1090;&#1086;&#1080;&#1084;&#1086;&#1089;&#1090;&#1080;%20_&#1043;&#1041;202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OGE/&#1054;&#1058;&#1044;&#1045;&#1051;%20&#1069;&#1053;&#1045;&#1056;&#1043;&#1054;&#1056;&#1045;&#1057;&#1059;&#1056;&#1057;&#1054;&#1042;/&#1058;&#1072;&#1088;&#1080;&#1092;&#1099;/2023/&#1087;&#1077;&#1088;&#1077;&#1076;&#1072;&#1095;&#1072;%20&#1101;&#1101;/&#1053;&#1072;%20&#1086;&#1090;&#1087;&#1088;&#1072;&#1074;&#1082;&#1091;/&#1057;&#1055;&#1041;%202023/FORM3.1.2023.ORG(v1.0)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3%20&#1075;&#1086;&#1076;/&#1056;&#1072;&#1089;&#1095;&#1077;&#1090;%20&#1090;&#1072;&#1088;&#1080;&#1092;&#1072;/&#1058;&#1072;&#1088;&#1080;&#1092;%202021-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LAN/&#1056;&#1072;&#1089;&#1095;&#1077;&#1090;&#1099;/&#1056;&#1072;&#1089;&#1095;&#1077;&#1090;&#1099;%202022&#1075;/&#1058;&#1072;&#1088;&#1080;&#1092;&#1099;%20&#1074;%20&#1050;&#1058;&#1056;/&#1069;&#1083;&#1077;&#1082;&#1090;&#1088;&#1086;&#1101;&#1085;&#1077;&#1088;&#1075;&#1080;&#1103;/&#1056;&#1072;&#1089;&#1095;&#1077;&#1090;%20&#1090;&#1072;&#1088;&#1080;&#1092;&#1072;/&#1058;&#1072;&#1088;&#1080;&#1092;%20&#1085;&#1072;%20&#1087;&#1077;&#1088;&#1077;&#1076;&#1072;&#1095;&#1091;%20&#1069;&#1069;%20&#1085;&#1072;%202023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69;&#1053;&#1045;&#1056;&#1043;&#1054;&#1056;&#1045;&#1057;&#1059;&#1056;&#1057;&#1054;&#1042;/&#1041;&#1070;&#1056;&#1054;%20&#1055;&#1055;&#1069;/&#1056;&#1072;&#1089;&#1082;&#1088;&#1099;&#1090;&#1080;&#1077;%20&#1080;&#1085;&#1092;&#1086;&#1088;&#1084;&#1072;&#1094;&#1080;&#1080;/&#1064;&#1072;&#1073;&#1083;&#1086;&#1085;&#1099;/JKH.OPEN.INFO.WARM(v3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8;&#1072;&#1088;&#1080;&#1092;&#1099;%20&#1080;%20&#1079;&#1072;&#1087;&#1088;&#1086;&#1089;&#1099;,&#1082;&#1086;&#1090;&#1077;&#1083;&#1100;&#1085;&#1099;&#1077;/&#1069;&#1083;&#1077;&#1082;&#1090;&#1088;&#1086;&#1101;&#1085;&#1077;&#1088;&#1075;&#1080;&#1103;/2015%20&#1075;&#1086;&#1076;/TSET.NET.2015%20&#1096;&#1072;&#1073;&#1083;&#1086;&#1085;&#1050;&#1043;&#1052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8;&#1072;&#1088;&#1080;&#1092;&#1099;%20&#1080;%20&#1079;&#1072;&#1087;&#1088;&#1086;&#1089;&#1099;,&#1082;&#1086;&#1090;&#1077;&#1083;&#1100;&#1085;&#1099;&#1077;/&#1069;&#1083;&#1077;&#1082;&#1090;&#1088;&#1086;&#1101;&#1085;&#1077;&#1088;&#1075;&#1080;&#1103;/2015%20&#1075;&#1086;&#1076;/&#1056;&#1072;&#1089;&#1095;&#1077;&#1090;%20&#1087;&#1086;%2020&#1101;%20%20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3%20&#1075;&#1086;&#1076;/&#1056;&#1072;&#1089;&#1095;&#1077;&#1090;%20&#1090;&#1072;&#1088;&#1080;&#1092;&#1072;/TSET%20NET%202023%20&#1096;&#1072;&#1073;&#1083;&#1086;&#1085;&#1050;&#1043;&#1052;&#10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1%20&#1075;&#1086;&#1076;/&#1058;&#1072;&#1088;&#1080;&#1092;%20&#1085;&#1072;%202021&#1075;&#1086;&#1076;/&#1056;&#1072;&#1089;&#1095;&#1077;&#1090;%20&#1087;&#1086;%2020&#1101;%20%20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1%20&#1075;&#1086;&#1076;/&#1058;&#1072;&#1088;&#1080;&#1092;%20&#1085;&#1072;%202021&#1075;&#1086;&#1076;/&#1058;&#1072;&#1088;&#1080;&#1092;%20&#1082;%20&#1055;&#1088;&#1072;&#1074;&#1083;&#1077;&#1085;&#1080;&#1102;/&#1056;&#1072;&#1089;&#1095;&#1077;&#1090;%20TSET%20NET%202021%20&#1050;&#1043;&#1052;&#1050;(&#1055;&#1088;&#1077;&#1076;&#1083;&#1086;&#1078;.&#1050;&#1058;&#1056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3%20&#1075;&#1086;&#1076;/&#1056;&#1072;&#1089;&#1095;&#1077;&#1090;%20&#1090;&#1072;&#1088;&#1080;&#1092;&#1072;/&#1056;&#1072;&#1089;&#1095;&#1077;&#1090;%20&#1087;&#1086;%2020&#1101;%20%2020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pbrd/PEU-PN/&#1054;&#1055;&#1055;&#1080;&#1057;&#1055;/PLAN/&#1058;&#1072;&#1088;&#1080;&#1092;&#1099;%20&#1080;%20&#1079;&#1072;&#1087;&#1088;&#1086;&#1089;&#1099;,&#1082;&#1086;&#1090;&#1077;&#1083;&#1100;&#1085;&#1099;&#1077;/&#1069;&#1083;&#1077;&#1082;&#1090;&#1088;&#1086;&#1101;&#1085;&#1077;&#1088;&#1075;&#1080;&#1103;/2022%20&#1075;&#1086;&#1076;/TSET%20NET%202022%20&#1096;&#1072;&#1073;&#1083;&#1086;&#1085;&#1050;&#1043;&#1052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ВО цены"/>
      <sheetName val="ВО характеристики"/>
      <sheetName val="ВО инвестиции"/>
      <sheetName val="ВО доступ"/>
      <sheetName val="ВО показатели"/>
      <sheetName val="Ссылки на публикации"/>
      <sheetName val="Проверка"/>
      <sheetName val="REESTR_ORG"/>
      <sheetName val="REESTR_TEMP"/>
      <sheetName val="REESTR"/>
      <sheetName val="TEHSHEET"/>
      <sheetName val="tech"/>
      <sheetName val="modHyp"/>
      <sheetName val="modChange"/>
      <sheetName val="modSubsidi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Оказание услуг в сфере водоотведения и очистки сточных вод</v>
          </cell>
        </row>
        <row r="20">
          <cell r="B20" t="str">
            <v>Оказание услуг по перекачке</v>
          </cell>
        </row>
        <row r="21">
          <cell r="B21" t="str">
            <v>Оказание услуг в сфере водоснабжения, водоотведения и очистки сточных вод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тарифов"/>
      <sheetName val="Показатели для расчета"/>
    </sheetNames>
    <sheetDataSet>
      <sheetData sheetId="0"/>
      <sheetData sheetId="1">
        <row r="5">
          <cell r="F5">
            <v>31.805841000000001</v>
          </cell>
          <cell r="K5">
            <v>0.45319999999999994</v>
          </cell>
          <cell r="N5">
            <v>2807.46</v>
          </cell>
          <cell r="Q5">
            <v>1272.3408719999998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-ть потерь"/>
    </sheetNames>
    <sheetDataSet>
      <sheetData sheetId="0">
        <row r="9">
          <cell r="D9">
            <v>1065702.8799053512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 потерь"/>
    </sheetNames>
    <sheetDataSet>
      <sheetData sheetId="0">
        <row r="9">
          <cell r="B9">
            <v>408.06200000000001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3"/>
      <sheetName val="3 сторонние"/>
      <sheetName val="4"/>
      <sheetName val="4 сторонние"/>
      <sheetName val="5"/>
      <sheetName val="5 сторонние"/>
      <sheetName val="П1.6"/>
      <sheetName val="1.30 год"/>
      <sheetName val="1.30 полугодия"/>
      <sheetName val="П 1.30"/>
      <sheetName val="P2.1"/>
      <sheetName val="P2.2"/>
      <sheetName val="свод"/>
      <sheetName val="долгосроч. параметры"/>
      <sheetName val="Инвестиции"/>
      <sheetName val="16"/>
      <sheetName val="17"/>
      <sheetName val="17.1"/>
      <sheetName val="24"/>
      <sheetName val="25"/>
      <sheetName val="отпуск населению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AI21">
            <v>0.44901799999999997</v>
          </cell>
        </row>
      </sheetData>
      <sheetData sheetId="7"/>
      <sheetData sheetId="8"/>
      <sheetData sheetId="9"/>
      <sheetData sheetId="10"/>
      <sheetData sheetId="11"/>
      <sheetData sheetId="12">
        <row r="9">
          <cell r="C9">
            <v>63327.96100000001</v>
          </cell>
        </row>
      </sheetData>
      <sheetData sheetId="13">
        <row r="51">
          <cell r="J51">
            <v>2067.4591</v>
          </cell>
        </row>
      </sheetData>
      <sheetData sheetId="14">
        <row r="50">
          <cell r="I50">
            <v>325.2</v>
          </cell>
        </row>
        <row r="51">
          <cell r="I51">
            <v>1574.2</v>
          </cell>
        </row>
        <row r="52">
          <cell r="I52">
            <v>6399.1</v>
          </cell>
        </row>
        <row r="53">
          <cell r="I53">
            <v>0</v>
          </cell>
        </row>
      </sheetData>
      <sheetData sheetId="15">
        <row r="9">
          <cell r="S9">
            <v>3.0423115762776183E-2</v>
          </cell>
        </row>
        <row r="123">
          <cell r="S123">
            <v>315.36477369150322</v>
          </cell>
        </row>
      </sheetData>
      <sheetData sheetId="16">
        <row r="13">
          <cell r="I13">
            <v>1.0297088999999999</v>
          </cell>
        </row>
      </sheetData>
      <sheetData sheetId="17"/>
      <sheetData sheetId="18">
        <row r="16">
          <cell r="H16">
            <v>5.2543520950814067</v>
          </cell>
        </row>
      </sheetData>
      <sheetData sheetId="19">
        <row r="8">
          <cell r="E8">
            <v>1899971.7936567343</v>
          </cell>
        </row>
      </sheetData>
      <sheetData sheetId="20"/>
      <sheetData sheetId="21">
        <row r="15">
          <cell r="G15">
            <v>-1515.1129335980386</v>
          </cell>
        </row>
      </sheetData>
      <sheetData sheetId="22">
        <row r="8">
          <cell r="I8">
            <v>3011.0923479182693</v>
          </cell>
        </row>
      </sheetData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01"/>
      <sheetName val="02"/>
      <sheetName val="03"/>
      <sheetName val="1кв"/>
      <sheetName val="04"/>
      <sheetName val="05"/>
      <sheetName val="06"/>
      <sheetName val="2кв"/>
      <sheetName val="6мес"/>
      <sheetName val="07"/>
      <sheetName val="08"/>
      <sheetName val="09"/>
      <sheetName val="3кв"/>
      <sheetName val="Cognos_Office_Connection_Cache"/>
      <sheetName val="9мес"/>
      <sheetName val="10"/>
      <sheetName val="11"/>
      <sheetName val="12"/>
      <sheetName val="4кв"/>
      <sheetName val="12мес"/>
      <sheetName val="КГМК_факт 2021"/>
      <sheetName val="Лист1"/>
      <sheetName val="сравнение"/>
      <sheetName val="паллад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77">
          <cell r="BE77">
            <v>11934.587000000001</v>
          </cell>
          <cell r="BG77">
            <v>2202.5125400000002</v>
          </cell>
          <cell r="BL77">
            <v>6.978168447674852</v>
          </cell>
          <cell r="BO77">
            <v>-1994.1995057368081</v>
          </cell>
          <cell r="BP77">
            <v>-2001.1776741844828</v>
          </cell>
        </row>
        <row r="87">
          <cell r="BG87">
            <v>8828.9858999999979</v>
          </cell>
          <cell r="BL87">
            <v>25.61458925001044</v>
          </cell>
          <cell r="BO87">
            <v>-16028.772382961082</v>
          </cell>
          <cell r="BP87">
            <v>-16054.386972211092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6мес"/>
      <sheetName val="3кв"/>
      <sheetName val="Cognos_Office_Connection_Cache"/>
      <sheetName val="9мес"/>
      <sheetName val="4кв"/>
      <sheetName val="12мес"/>
      <sheetName val="КГМК_ож 2021"/>
      <sheetName val="2022_ГБ"/>
      <sheetName val="2022_ГБ (по реализации)"/>
      <sheetName val="Движение ГП 2022_ГБ"/>
      <sheetName val="КГМК_ГБ2022"/>
      <sheetName val="анализ"/>
      <sheetName val="анализ (по реализации)"/>
      <sheetName val="на единицу"/>
      <sheetName val="на единицу (по реализации 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7">
          <cell r="ER77">
            <v>2491.3110750000001</v>
          </cell>
          <cell r="EW77">
            <v>6.7616978047722895</v>
          </cell>
          <cell r="EZ77">
            <v>-3526.0355993565313</v>
          </cell>
          <cell r="FA77">
            <v>-3532.797297161304</v>
          </cell>
        </row>
        <row r="87">
          <cell r="ER87">
            <v>9145.649741666668</v>
          </cell>
          <cell r="EW87">
            <v>25.055473551343354</v>
          </cell>
          <cell r="EZ87">
            <v>-21503.320123300804</v>
          </cell>
          <cell r="FA87">
            <v>-21528.375596852147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18">
          <cell r="H18">
            <v>0.82435202314847311</v>
          </cell>
          <cell r="I18">
            <v>0.6988775514263692</v>
          </cell>
          <cell r="V18">
            <v>0.6994108522704281</v>
          </cell>
        </row>
        <row r="21">
          <cell r="H21">
            <v>59.385711000000001</v>
          </cell>
          <cell r="I21">
            <v>58.900213999999998</v>
          </cell>
          <cell r="V21">
            <v>59.716419000000002</v>
          </cell>
        </row>
        <row r="33">
          <cell r="H33">
            <v>4.777400000000001</v>
          </cell>
          <cell r="I33">
            <v>4.2176583333333335</v>
          </cell>
          <cell r="V33">
            <v>5.1536833333333334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</sheetNames>
    <sheetDataSet>
      <sheetData sheetId="0">
        <row r="27">
          <cell r="M27">
            <v>185.00586326317222</v>
          </cell>
        </row>
        <row r="28">
          <cell r="M28">
            <v>183.95094622391531</v>
          </cell>
        </row>
        <row r="42">
          <cell r="K42">
            <v>70348.037502167164</v>
          </cell>
        </row>
        <row r="43">
          <cell r="K43">
            <v>70348.037502166771</v>
          </cell>
        </row>
        <row r="46">
          <cell r="K46">
            <v>214659.12314980247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. параметры"/>
      <sheetName val="Тариф"/>
      <sheetName val="долгосроч. парам.(2020-2022)"/>
      <sheetName val="Коррект. НВВ (14.12.2018) "/>
      <sheetName val="свод"/>
      <sheetName val="долгосроч. парам.(2019-2021)"/>
    </sheetNames>
    <sheetDataSet>
      <sheetData sheetId="0"/>
      <sheetData sheetId="1">
        <row r="42">
          <cell r="L42">
            <v>20.314770074346907</v>
          </cell>
          <cell r="M42">
            <v>186.75479653796643</v>
          </cell>
        </row>
        <row r="43">
          <cell r="L43">
            <v>24.646889108732559</v>
          </cell>
          <cell r="M43">
            <v>192.0342756664582</v>
          </cell>
        </row>
        <row r="46">
          <cell r="L46">
            <v>19.966785927286796</v>
          </cell>
          <cell r="M46">
            <v>527.70884348187633</v>
          </cell>
        </row>
        <row r="47">
          <cell r="K47">
            <v>228859.79390693209</v>
          </cell>
          <cell r="L47">
            <v>20.121435968780748</v>
          </cell>
          <cell r="M47">
            <v>559.36117367943905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цены (2)"/>
      <sheetName val="ТС характеристики"/>
      <sheetName val="ТС инвестиции"/>
      <sheetName val="ТС доступ"/>
      <sheetName val="ТС показатели"/>
      <sheetName val="Ссылки на публикации"/>
      <sheetName val="Проверка"/>
      <sheetName val="REESTR_START"/>
      <sheetName val="REESTR_ORG"/>
      <sheetName val="REESTR_TEMP"/>
      <sheetName val="REESTR"/>
      <sheetName val="TEHSHEET"/>
      <sheetName val="tech"/>
      <sheetName val="modHyp"/>
      <sheetName val="modChange"/>
      <sheetName val="modButtonClick"/>
      <sheetName val="modSubsidi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5">
          <cell r="F25" t="str">
            <v>газ природный</v>
          </cell>
        </row>
        <row r="26">
          <cell r="F26" t="str">
            <v>газ сжиженный</v>
          </cell>
        </row>
        <row r="27">
          <cell r="F27" t="str">
            <v>газовый конденсат</v>
          </cell>
        </row>
        <row r="28">
          <cell r="F28" t="str">
            <v>гшз</v>
          </cell>
        </row>
        <row r="29">
          <cell r="F29" t="str">
            <v>мазут</v>
          </cell>
        </row>
        <row r="30">
          <cell r="F30" t="str">
            <v>нефть</v>
          </cell>
        </row>
        <row r="31">
          <cell r="F31" t="str">
            <v>дизельное топливо</v>
          </cell>
        </row>
        <row r="32">
          <cell r="F32" t="str">
            <v>уголь бурый</v>
          </cell>
        </row>
        <row r="33">
          <cell r="F33" t="str">
            <v>уголь каменный</v>
          </cell>
        </row>
        <row r="34">
          <cell r="F34" t="str">
            <v>торф</v>
          </cell>
        </row>
        <row r="35">
          <cell r="F35" t="str">
            <v>дрова</v>
          </cell>
        </row>
        <row r="36">
          <cell r="F36" t="str">
            <v>опил</v>
          </cell>
        </row>
        <row r="37">
          <cell r="F37" t="str">
            <v>отходы березовые</v>
          </cell>
        </row>
        <row r="38">
          <cell r="F38" t="str">
            <v>отходы осиновые</v>
          </cell>
        </row>
        <row r="39">
          <cell r="F39" t="str">
            <v>печное топливо</v>
          </cell>
        </row>
        <row r="40">
          <cell r="F40" t="str">
            <v>пилеты</v>
          </cell>
        </row>
        <row r="41">
          <cell r="F41" t="str">
            <v>смола</v>
          </cell>
        </row>
        <row r="42">
          <cell r="F42" t="str">
            <v>щепа</v>
          </cell>
        </row>
        <row r="43">
          <cell r="F43" t="str">
            <v>Горючий сланец</v>
          </cell>
        </row>
        <row r="44">
          <cell r="F44" t="str">
            <v>Керосин</v>
          </cell>
        </row>
        <row r="45">
          <cell r="F45" t="str">
            <v>кислородно-водородная смесь</v>
          </cell>
        </row>
        <row r="46">
          <cell r="F46" t="str">
            <v>Электроэнергия (НН)</v>
          </cell>
        </row>
        <row r="47">
          <cell r="F47" t="str">
            <v>Электроэнергия (СН1)</v>
          </cell>
        </row>
        <row r="48">
          <cell r="F48" t="str">
            <v>Электроэнергия (СН2)</v>
          </cell>
        </row>
        <row r="49">
          <cell r="F49" t="str">
            <v>Электроэнергия (ВН)</v>
          </cell>
        </row>
        <row r="50">
          <cell r="F50" t="str">
            <v>Мощность</v>
          </cell>
        </row>
        <row r="51">
          <cell r="F51" t="str">
            <v>прочее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3"/>
      <sheetName val="3 сторонние"/>
      <sheetName val="4"/>
      <sheetName val="4 сторонние"/>
      <sheetName val="5"/>
      <sheetName val="5 сторонние"/>
      <sheetName val="П1.6"/>
      <sheetName val="1.30 год"/>
      <sheetName val="1.30 полугодия"/>
      <sheetName val="свод"/>
      <sheetName val="долгосроч. параметры"/>
      <sheetName val="Инвестиции"/>
      <sheetName val="16"/>
      <sheetName val="17"/>
      <sheetName val="17.1"/>
      <sheetName val="24"/>
      <sheetName val="25"/>
      <sheetName val="P2.1"/>
      <sheetName val="P2.2"/>
      <sheetName val="отпуск населению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6">
          <cell r="H16">
            <v>1354.9181465184665</v>
          </cell>
          <cell r="N16">
            <v>1035.5533074302455</v>
          </cell>
        </row>
        <row r="20">
          <cell r="N20">
            <v>5671.4158945041645</v>
          </cell>
        </row>
        <row r="27">
          <cell r="N27">
            <v>5689.4186433148825</v>
          </cell>
        </row>
        <row r="28">
          <cell r="N28">
            <v>1809.2351285741329</v>
          </cell>
        </row>
        <row r="29">
          <cell r="N29">
            <v>355.39342971708061</v>
          </cell>
        </row>
        <row r="36">
          <cell r="N36">
            <v>2670.1860123877864</v>
          </cell>
        </row>
        <row r="43">
          <cell r="N43">
            <v>5.0039528746298956</v>
          </cell>
        </row>
        <row r="46">
          <cell r="N46">
            <v>26.766925134228057</v>
          </cell>
        </row>
        <row r="48">
          <cell r="N48">
            <v>4.6978038590934661</v>
          </cell>
        </row>
        <row r="49">
          <cell r="N49">
            <v>29.105270201170075</v>
          </cell>
        </row>
        <row r="50">
          <cell r="N50">
            <v>173.68150357259711</v>
          </cell>
        </row>
        <row r="53">
          <cell r="N53">
            <v>3764.0930737098261</v>
          </cell>
        </row>
        <row r="57">
          <cell r="N57">
            <v>1340.226225514542</v>
          </cell>
        </row>
        <row r="71">
          <cell r="N71">
            <v>14.301499525061445</v>
          </cell>
        </row>
        <row r="84">
          <cell r="N84">
            <v>3.5753748812653612</v>
          </cell>
        </row>
        <row r="92">
          <cell r="N92">
            <v>16770.386664406327</v>
          </cell>
        </row>
        <row r="98">
          <cell r="N98">
            <v>39345.163835200707</v>
          </cell>
        </row>
      </sheetData>
      <sheetData sheetId="13" refreshError="1">
        <row r="61">
          <cell r="E61">
            <v>16752.50979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6">
          <cell r="F36">
            <v>1033.1695277689373</v>
          </cell>
          <cell r="I36">
            <v>1374.6452824978319</v>
          </cell>
        </row>
        <row r="37">
          <cell r="I37">
            <v>1480.4024699732438</v>
          </cell>
        </row>
        <row r="38">
          <cell r="I38">
            <v>120.53259734807889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1,30"/>
      <sheetName val="3"/>
      <sheetName val="3 стор"/>
      <sheetName val="4"/>
      <sheetName val="4 стор"/>
      <sheetName val="5"/>
      <sheetName val="5 стор"/>
      <sheetName val="6"/>
      <sheetName val="бухг рез 2013"/>
      <sheetName val="общех2014"/>
      <sheetName val="внешний подряд СН"/>
      <sheetName val="материалы"/>
      <sheetName val="1,16"/>
      <sheetName val="таб 1.15"/>
      <sheetName val="Таб.1,18.2"/>
      <sheetName val="Расшифр таб.1.18 КГМК"/>
      <sheetName val="расш таб 1,18 цеховые КГМК"/>
      <sheetName val="работы и услуги промх "/>
      <sheetName val="УЕ1факт 2013"/>
      <sheetName val="УЕ2 факт 2013"/>
      <sheetName val="УЕ1 ож 2014"/>
      <sheetName val="УЕ2 ож 2014"/>
      <sheetName val="УЕ1 проект 2015"/>
      <sheetName val="УЕ2 проект 2015"/>
      <sheetName val="таб 1.17 (2)"/>
      <sheetName val="Таб. 1.17.1.ПН"/>
      <sheetName val="Таб. 1.17.1 СН"/>
      <sheetName val="17 ПЧ 2013факт"/>
      <sheetName val="17 СН 2013факт"/>
      <sheetName val="17 КГМК 2013 ф"/>
      <sheetName val="17 СН 2014 ож"/>
      <sheetName val="17 ПЧ 2014ож"/>
      <sheetName val="17 КГМК 2014 ож"/>
      <sheetName val="17,1 КГМК 2015"/>
      <sheetName val="1,20 (3)"/>
      <sheetName val="1,20,3 стор"/>
      <sheetName val="1,20"/>
      <sheetName val="1,20 стор"/>
      <sheetName val="таб.1.21. 3  (2)"/>
      <sheetName val="1,21,3 стор"/>
      <sheetName val="24"/>
      <sheetName val="24 стор"/>
      <sheetName val="25"/>
      <sheetName val="25 стор"/>
      <sheetName val="стоим потерь"/>
      <sheetName val="27 сторон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O8">
            <v>770.41348965405939</v>
          </cell>
          <cell r="Q8">
            <v>696.59478990778143</v>
          </cell>
        </row>
        <row r="16">
          <cell r="Q16">
            <v>2821.5102689268015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9">
          <cell r="E9">
            <v>1110.5205320994794</v>
          </cell>
        </row>
      </sheetData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3"/>
      <sheetName val="3 сторонние"/>
      <sheetName val="4"/>
      <sheetName val="4 сторонние"/>
      <sheetName val="5"/>
      <sheetName val="5 сторонние"/>
      <sheetName val="П1.6"/>
      <sheetName val="1.30 год"/>
      <sheetName val="1.30 полугодия"/>
      <sheetName val="П 1.30"/>
      <sheetName val="P2.1"/>
      <sheetName val="P2.2"/>
      <sheetName val="свод"/>
      <sheetName val="долгосроч. параметры"/>
      <sheetName val="Инвестиции"/>
      <sheetName val="16"/>
      <sheetName val="17"/>
      <sheetName val="17.1"/>
      <sheetName val="24"/>
      <sheetName val="25"/>
      <sheetName val="отпуск населению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Мурманская область</v>
          </cell>
        </row>
      </sheetData>
      <sheetData sheetId="3"/>
      <sheetData sheetId="4"/>
      <sheetData sheetId="5"/>
      <sheetData sheetId="6">
        <row r="21">
          <cell r="J21">
            <v>0.40747699999999998</v>
          </cell>
        </row>
      </sheetData>
      <sheetData sheetId="7"/>
      <sheetData sheetId="8"/>
      <sheetData sheetId="9"/>
      <sheetData sheetId="10"/>
      <sheetData sheetId="11"/>
      <sheetData sheetId="12">
        <row r="9">
          <cell r="D9">
            <v>11.8339</v>
          </cell>
        </row>
      </sheetData>
      <sheetData sheetId="13"/>
      <sheetData sheetId="14"/>
      <sheetData sheetId="15">
        <row r="10">
          <cell r="K10" t="e">
            <v>#REF!</v>
          </cell>
        </row>
        <row r="13">
          <cell r="L13">
            <v>29054.470328697884</v>
          </cell>
          <cell r="N13">
            <v>8637.8376931279181</v>
          </cell>
          <cell r="S13">
            <v>13214.610526105382</v>
          </cell>
        </row>
        <row r="54">
          <cell r="L54">
            <v>265.992153806423</v>
          </cell>
          <cell r="N54">
            <v>107.32325599901711</v>
          </cell>
          <cell r="S54">
            <v>221.48485564361638</v>
          </cell>
        </row>
        <row r="90">
          <cell r="N90">
            <v>1156.2711092520731</v>
          </cell>
          <cell r="S90">
            <v>18022.971888697888</v>
          </cell>
        </row>
        <row r="123">
          <cell r="L123">
            <v>391.19768834226568</v>
          </cell>
          <cell r="N123">
            <v>374.88794428800003</v>
          </cell>
          <cell r="S123">
            <v>316.83902461392387</v>
          </cell>
        </row>
      </sheetData>
      <sheetData sheetId="16">
        <row r="13">
          <cell r="I13">
            <v>0.88778160009904628</v>
          </cell>
        </row>
        <row r="17">
          <cell r="E17">
            <v>4296.9928515630691</v>
          </cell>
          <cell r="F17">
            <v>2227.8582606991749</v>
          </cell>
          <cell r="I17">
            <v>1977.8515714773921</v>
          </cell>
        </row>
        <row r="18">
          <cell r="D18">
            <v>285.34463269907155</v>
          </cell>
          <cell r="E18">
            <v>905.40476606556922</v>
          </cell>
        </row>
        <row r="19">
          <cell r="D19">
            <v>2779.0622021346499</v>
          </cell>
          <cell r="E19">
            <v>3391.5880854975003</v>
          </cell>
        </row>
        <row r="20">
          <cell r="D20">
            <v>2176.9844023602564</v>
          </cell>
          <cell r="E20">
            <v>3446.0857669329293</v>
          </cell>
          <cell r="F20">
            <v>1582.6921638081783</v>
          </cell>
          <cell r="I20">
            <v>1405.0849816498462</v>
          </cell>
        </row>
        <row r="22">
          <cell r="D22">
            <v>1193.5663846130749</v>
          </cell>
          <cell r="E22">
            <v>10231.784577082415</v>
          </cell>
          <cell r="F22">
            <v>867.73619593410592</v>
          </cell>
          <cell r="I22">
            <v>770.36022849024016</v>
          </cell>
        </row>
        <row r="30">
          <cell r="D30">
            <v>16.388911738552164</v>
          </cell>
          <cell r="E30">
            <v>1.5834952702729699</v>
          </cell>
        </row>
        <row r="31">
          <cell r="D31">
            <v>24.837762594366282</v>
          </cell>
          <cell r="E31">
            <v>13.706789424203718</v>
          </cell>
        </row>
        <row r="32">
          <cell r="D32">
            <v>38.661602232248576</v>
          </cell>
          <cell r="E32">
            <v>68.913607071864163</v>
          </cell>
        </row>
        <row r="33">
          <cell r="D33">
            <v>193.76579310033182</v>
          </cell>
          <cell r="E33">
            <v>287.82407853888185</v>
          </cell>
        </row>
        <row r="34">
          <cell r="D34">
            <v>1859.4037081643935</v>
          </cell>
          <cell r="E34">
            <v>1006.408334598794</v>
          </cell>
        </row>
        <row r="37">
          <cell r="D37">
            <v>8568.0153996369445</v>
          </cell>
          <cell r="E37">
            <v>19353.299500482433</v>
          </cell>
          <cell r="F37">
            <v>6229.0436337950105</v>
          </cell>
          <cell r="I37">
            <v>5530.0303242973114</v>
          </cell>
        </row>
        <row r="45">
          <cell r="D45">
            <v>206.92863896586951</v>
          </cell>
        </row>
        <row r="47">
          <cell r="E47">
            <v>265.992153806423</v>
          </cell>
        </row>
        <row r="49">
          <cell r="D49">
            <v>681.39611793875997</v>
          </cell>
          <cell r="E49">
            <v>1052.1803339201458</v>
          </cell>
        </row>
        <row r="53">
          <cell r="D53">
            <v>2646.52</v>
          </cell>
          <cell r="E53">
            <v>8648.9904942953071</v>
          </cell>
        </row>
        <row r="56">
          <cell r="D56">
            <v>3534.8447569046293</v>
          </cell>
          <cell r="E56">
            <v>9967.1629820218768</v>
          </cell>
          <cell r="F56">
            <v>2516.1173153319251</v>
          </cell>
          <cell r="I56">
            <v>7906.0650574516858</v>
          </cell>
        </row>
        <row r="61">
          <cell r="D61">
            <v>-1692.4114013361118</v>
          </cell>
          <cell r="F61">
            <v>1156.2711092520731</v>
          </cell>
          <cell r="I61">
            <v>18022.971888697888</v>
          </cell>
        </row>
        <row r="65">
          <cell r="D65">
            <v>10410.448755205462</v>
          </cell>
          <cell r="E65">
            <v>29320.46248250431</v>
          </cell>
          <cell r="F65">
            <v>9901.4320583790086</v>
          </cell>
          <cell r="I65">
            <v>31459.067270446885</v>
          </cell>
        </row>
      </sheetData>
      <sheetData sheetId="17"/>
      <sheetData sheetId="18">
        <row r="16">
          <cell r="H16">
            <v>2.4441645202765865</v>
          </cell>
          <cell r="J16">
            <v>3.7572907347415776</v>
          </cell>
          <cell r="K16">
            <v>2.4441645202765865</v>
          </cell>
        </row>
        <row r="43">
          <cell r="J43">
            <v>72901.010106967005</v>
          </cell>
          <cell r="K43">
            <v>53961.606002252869</v>
          </cell>
          <cell r="L43">
            <v>81047.144459976684</v>
          </cell>
        </row>
      </sheetData>
      <sheetData sheetId="19">
        <row r="8">
          <cell r="E8">
            <v>1726278.6747023037</v>
          </cell>
        </row>
      </sheetData>
      <sheetData sheetId="20">
        <row r="9">
          <cell r="D9">
            <v>3049.38123</v>
          </cell>
        </row>
      </sheetData>
      <sheetData sheetId="21">
        <row r="8">
          <cell r="E8">
            <v>11895.931517575704</v>
          </cell>
        </row>
      </sheetData>
      <sheetData sheetId="22">
        <row r="8">
          <cell r="E8">
            <v>2549.5805166999999</v>
          </cell>
          <cell r="F8">
            <v>2615.3694071207728</v>
          </cell>
        </row>
        <row r="36">
          <cell r="F36">
            <v>725.01701482557803</v>
          </cell>
        </row>
        <row r="37">
          <cell r="F37">
            <v>337.23357746237372</v>
          </cell>
        </row>
        <row r="38">
          <cell r="F38">
            <v>3.4522876173994193</v>
          </cell>
        </row>
      </sheetData>
      <sheetData sheetId="23"/>
      <sheetData sheetId="24">
        <row r="6">
          <cell r="C6" t="str">
            <v>Алтайский край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3"/>
      <sheetName val="3 стор"/>
      <sheetName val="4"/>
      <sheetName val="4 стор"/>
      <sheetName val="5"/>
      <sheetName val="5 стор"/>
      <sheetName val="6"/>
      <sheetName val="1,30"/>
      <sheetName val="бухг рез 2019"/>
      <sheetName val="общех2020"/>
      <sheetName val="внешний подряд СН"/>
      <sheetName val="материалы"/>
      <sheetName val="1,16"/>
      <sheetName val="таб 1.15"/>
      <sheetName val="Лист1"/>
      <sheetName val="Таб.1.18"/>
      <sheetName val="Расшифр таб.1.18 КГМК1"/>
      <sheetName val="Расшифр таб.1.18 КГМК"/>
      <sheetName val="расш таб 1,18 (п.4+п.5) КГМК"/>
      <sheetName val="работы и услуги промх "/>
      <sheetName val="УЕ1факт 2019"/>
      <sheetName val="УЕ2 факт 2019"/>
      <sheetName val="УЕ1 ож 2020"/>
      <sheetName val="УЕ2 ож 2020"/>
      <sheetName val="УЕ1 проект 2021"/>
      <sheetName val="УЕ2 проект 2021"/>
      <sheetName val="17 ПЧ 2019факт"/>
      <sheetName val="17 СН 2019факт"/>
      <sheetName val="17 КГМК 2019 ф"/>
      <sheetName val="17 КГМК 2020 ож"/>
      <sheetName val="17 СН 2020 ож"/>
      <sheetName val="17 ПЧ 2020ож"/>
      <sheetName val="Таб. 1.17.1 СН"/>
      <sheetName val="Таб. 1.17.1.ПН"/>
      <sheetName val="17,1 КГМК 2021"/>
      <sheetName val="таб 1.17 (2)"/>
      <sheetName val="1,20 (3)"/>
      <sheetName val="1,20,3 стор"/>
      <sheetName val="1,20"/>
      <sheetName val="1,20 стор"/>
      <sheetName val="таб.1.21. 3  (2)"/>
      <sheetName val="Лист2"/>
      <sheetName val="1,21,3 стор"/>
      <sheetName val="24 стор"/>
      <sheetName val="24"/>
      <sheetName val="25"/>
      <sheetName val="25 стор"/>
      <sheetName val="стоим потерь"/>
      <sheetName val="27 сторонн"/>
      <sheetName val="Таб.1,18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P14">
            <v>3.0423115762776183E-2</v>
          </cell>
        </row>
      </sheetData>
      <sheetData sheetId="10"/>
      <sheetData sheetId="11"/>
      <sheetData sheetId="12"/>
      <sheetData sheetId="13">
        <row r="7">
          <cell r="H7">
            <v>99</v>
          </cell>
        </row>
      </sheetData>
      <sheetData sheetId="14">
        <row r="7">
          <cell r="F7">
            <v>27807.464949999998</v>
          </cell>
          <cell r="Q7">
            <v>286.48358664704142</v>
          </cell>
        </row>
        <row r="8">
          <cell r="Q8">
            <v>86.073281531015084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5">
          <cell r="J35">
            <v>0.28199999999999997</v>
          </cell>
        </row>
      </sheetData>
      <sheetData sheetId="26">
        <row r="16">
          <cell r="J16">
            <v>2</v>
          </cell>
        </row>
      </sheetData>
      <sheetData sheetId="27"/>
      <sheetData sheetId="28"/>
      <sheetData sheetId="29">
        <row r="23">
          <cell r="J23">
            <v>156252.00156999996</v>
          </cell>
        </row>
      </sheetData>
      <sheetData sheetId="30">
        <row r="23">
          <cell r="E23">
            <v>2543345.2406000006</v>
          </cell>
        </row>
      </sheetData>
      <sheetData sheetId="31">
        <row r="9">
          <cell r="J9">
            <v>0</v>
          </cell>
        </row>
      </sheetData>
      <sheetData sheetId="32">
        <row r="9">
          <cell r="E9">
            <v>3049.38123</v>
          </cell>
        </row>
      </sheetData>
      <sheetData sheetId="33"/>
      <sheetData sheetId="34">
        <row r="24">
          <cell r="E24">
            <v>366038.66836000036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25">
          <cell r="F25">
            <v>6801.6912067584617</v>
          </cell>
        </row>
      </sheetData>
      <sheetData sheetId="42"/>
      <sheetData sheetId="43">
        <row r="23">
          <cell r="G23">
            <v>7897.9739116230221</v>
          </cell>
        </row>
      </sheetData>
      <sheetData sheetId="44">
        <row r="25">
          <cell r="E25">
            <v>500.63352379203877</v>
          </cell>
        </row>
      </sheetData>
      <sheetData sheetId="45"/>
      <sheetData sheetId="46">
        <row r="9">
          <cell r="I9">
            <v>3011.0923479182693</v>
          </cell>
        </row>
      </sheetData>
      <sheetData sheetId="47">
        <row r="9">
          <cell r="E9">
            <v>2057.2881355932204</v>
          </cell>
        </row>
      </sheetData>
      <sheetData sheetId="48"/>
      <sheetData sheetId="49"/>
      <sheetData sheetId="50">
        <row r="65">
          <cell r="C65">
            <v>270.39689868198616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1.30 год"/>
      <sheetName val="1.30 полугодия"/>
      <sheetName val="долгосроч. параметры"/>
      <sheetName val="Инвестиции"/>
      <sheetName val="отпуск населению"/>
      <sheetName val="TEHSHEET"/>
      <sheetName val="Лист1"/>
    </sheetNames>
    <sheetDataSet>
      <sheetData sheetId="0" refreshError="1"/>
      <sheetData sheetId="1">
        <row r="15">
          <cell r="B15">
            <v>2007</v>
          </cell>
        </row>
      </sheetData>
      <sheetData sheetId="2">
        <row r="13">
          <cell r="E13" t="str">
            <v>Мурманская область</v>
          </cell>
        </row>
      </sheetData>
      <sheetData sheetId="3" refreshError="1"/>
      <sheetData sheetId="4" refreshError="1"/>
      <sheetData sheetId="5">
        <row r="8">
          <cell r="R8">
            <v>3.5999999999999997E-2</v>
          </cell>
        </row>
        <row r="18">
          <cell r="R18">
            <v>285.34463269907155</v>
          </cell>
        </row>
      </sheetData>
      <sheetData sheetId="6" refreshError="1"/>
      <sheetData sheetId="7"/>
      <sheetData sheetId="8">
        <row r="6">
          <cell r="C6" t="str">
            <v>Алтайский край</v>
          </cell>
        </row>
      </sheetData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3"/>
      <sheetName val="3 стор"/>
      <sheetName val="4"/>
      <sheetName val="4 стор"/>
      <sheetName val="5"/>
      <sheetName val="5 стор"/>
      <sheetName val="6"/>
      <sheetName val="1,30"/>
      <sheetName val="фин. рез 2021"/>
      <sheetName val="общех2022"/>
      <sheetName val="внешний подряд СН"/>
      <sheetName val="материалы"/>
      <sheetName val="1,16"/>
      <sheetName val="Лист1"/>
      <sheetName val="таб 1.15"/>
      <sheetName val="Таб.1.18"/>
      <sheetName val="Расшифр таб.1.18 КГМК1"/>
      <sheetName val="Расшифр таб.1.18 КГМК"/>
      <sheetName val="расш таб 1,18 (п.4+п.5) КГМК"/>
      <sheetName val="работы и услуги промх "/>
      <sheetName val="УЕ1факт 2021"/>
      <sheetName val="УЕ2 факт 2021"/>
      <sheetName val="УЕ1 ож 2022"/>
      <sheetName val="УЕ2 ож 2022"/>
      <sheetName val="УЕ1 проект 2023"/>
      <sheetName val="УЕ2 проект 2023"/>
      <sheetName val="17 ПН 2021факт"/>
      <sheetName val="17 СН 2021факт"/>
      <sheetName val="17 КГМК 2021 ф"/>
      <sheetName val="17 ПН 2022ож"/>
      <sheetName val="17 СН 2022 ож"/>
      <sheetName val="Таб. 1.17.1 СН"/>
      <sheetName val="Таб. 1.17.1.ПН"/>
      <sheetName val="17,1 КГМК 2021"/>
      <sheetName val="17 КГМК 2022 ож"/>
      <sheetName val="таб 1.17 "/>
      <sheetName val="1,20 (3)"/>
      <sheetName val="1,20,3 стор"/>
      <sheetName val="1,20"/>
      <sheetName val="1,20 стор"/>
      <sheetName val="таб.1.21. 3 "/>
      <sheetName val="Лист2"/>
      <sheetName val="1,21,3 стор"/>
      <sheetName val="24"/>
      <sheetName val="24 стор"/>
      <sheetName val="25"/>
      <sheetName val="25 стор"/>
      <sheetName val="Cognos_Office_Connection_Cache"/>
      <sheetName val="стоим-ть потерь"/>
      <sheetName val="27 сторон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B13">
            <v>11031498.439999998</v>
          </cell>
          <cell r="F13">
            <v>-18022971.888697889</v>
          </cell>
        </row>
      </sheetData>
      <sheetData sheetId="10"/>
      <sheetData sheetId="11"/>
      <sheetData sheetId="12"/>
      <sheetData sheetId="13"/>
      <sheetData sheetId="14"/>
      <sheetData sheetId="15">
        <row r="8">
          <cell r="O8">
            <v>710.16034068826025</v>
          </cell>
        </row>
      </sheetData>
      <sheetData sheetId="16">
        <row r="6">
          <cell r="O6">
            <v>3.975969031472569E-2</v>
          </cell>
        </row>
      </sheetData>
      <sheetData sheetId="17"/>
      <sheetData sheetId="18"/>
      <sheetData sheetId="19"/>
      <sheetData sheetId="20"/>
      <sheetData sheetId="21">
        <row r="61">
          <cell r="K61">
            <v>2037.6527000000001</v>
          </cell>
        </row>
      </sheetData>
      <sheetData sheetId="22">
        <row r="52">
          <cell r="K52">
            <v>325.2</v>
          </cell>
        </row>
        <row r="53">
          <cell r="K53">
            <v>7476.1999999999989</v>
          </cell>
        </row>
        <row r="56">
          <cell r="K5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3"/>
      <sheetName val="3 сторонние"/>
      <sheetName val="4"/>
      <sheetName val="4 сторонние"/>
      <sheetName val="5"/>
      <sheetName val="5 сторонние"/>
      <sheetName val="П1.6"/>
      <sheetName val="1.30 год"/>
      <sheetName val="1.30 полугодия"/>
      <sheetName val="П 1.30"/>
      <sheetName val="P2.1"/>
      <sheetName val="P2.2"/>
      <sheetName val="свод"/>
      <sheetName val="долгосроч. параметры"/>
      <sheetName val="Инвестиции"/>
      <sheetName val="16"/>
      <sheetName val="17"/>
      <sheetName val="17.1"/>
      <sheetName val="24"/>
      <sheetName val="25"/>
      <sheetName val="отпуск населению"/>
      <sheetName val="TEHSHEET"/>
      <sheetName val="TSET NET 2022 шаблонКГМК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E21">
            <v>0.44479000000000002</v>
          </cell>
        </row>
      </sheetData>
      <sheetData sheetId="7"/>
      <sheetData sheetId="8"/>
      <sheetData sheetId="9"/>
      <sheetData sheetId="10"/>
      <sheetData sheetId="11"/>
      <sheetData sheetId="12">
        <row r="9">
          <cell r="C9">
            <v>59324.841999999997</v>
          </cell>
        </row>
      </sheetData>
      <sheetData sheetId="13">
        <row r="51">
          <cell r="J51">
            <v>2035.8326999999999</v>
          </cell>
        </row>
      </sheetData>
      <sheetData sheetId="14">
        <row r="50">
          <cell r="I50">
            <v>325.2</v>
          </cell>
        </row>
      </sheetData>
      <sheetData sheetId="15">
        <row r="9">
          <cell r="S9">
            <v>2.9154790964816196E-2</v>
          </cell>
        </row>
      </sheetData>
      <sheetData sheetId="16">
        <row r="8">
          <cell r="I8">
            <v>3.9E-2</v>
          </cell>
        </row>
        <row r="61">
          <cell r="E61">
            <v>0</v>
          </cell>
        </row>
      </sheetData>
      <sheetData sheetId="17"/>
      <sheetData sheetId="18">
        <row r="16">
          <cell r="H16">
            <v>2.4441645202765865</v>
          </cell>
        </row>
      </sheetData>
      <sheetData sheetId="19">
        <row r="8">
          <cell r="E8">
            <v>1726278.6747023037</v>
          </cell>
        </row>
      </sheetData>
      <sheetData sheetId="20"/>
      <sheetData sheetId="21">
        <row r="35">
          <cell r="I35">
            <v>7196.9773929927642</v>
          </cell>
        </row>
      </sheetData>
      <sheetData sheetId="22">
        <row r="8">
          <cell r="D8" t="str">
            <v>руб/МВтч</v>
          </cell>
        </row>
      </sheetData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olagmk.ru/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"/>
  <sheetViews>
    <sheetView tabSelected="1" view="pageBreakPreview" zoomScale="85" zoomScaleNormal="100" zoomScaleSheetLayoutView="85" workbookViewId="0">
      <selection activeCell="A14" sqref="A14:K14"/>
    </sheetView>
  </sheetViews>
  <sheetFormatPr defaultColWidth="9.28515625" defaultRowHeight="15" x14ac:dyDescent="0.25"/>
  <cols>
    <col min="1" max="16384" width="9.28515625" style="48"/>
  </cols>
  <sheetData>
    <row r="2" spans="1:14" x14ac:dyDescent="0.25">
      <c r="B2" s="66"/>
      <c r="C2" s="66"/>
      <c r="D2" s="66"/>
      <c r="E2" s="66"/>
      <c r="F2" s="66"/>
      <c r="G2" s="66"/>
      <c r="H2" s="66"/>
      <c r="I2" s="66"/>
      <c r="J2" s="66"/>
    </row>
    <row r="12" spans="1:14" ht="21" x14ac:dyDescent="0.25">
      <c r="A12" s="108" t="s">
        <v>264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4" ht="21" x14ac:dyDescent="0.25">
      <c r="A13" s="109" t="s">
        <v>400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4" ht="48.75" customHeight="1" x14ac:dyDescent="0.25">
      <c r="A14" s="108" t="s">
        <v>398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4" ht="2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4" ht="84" customHeight="1" x14ac:dyDescent="0.25">
      <c r="A16" s="110" t="s">
        <v>103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50"/>
      <c r="M16" s="50"/>
      <c r="N16" s="50"/>
    </row>
  </sheetData>
  <mergeCells count="4">
    <mergeCell ref="A12:K12"/>
    <mergeCell ref="A13:K13"/>
    <mergeCell ref="A14:K14"/>
    <mergeCell ref="A16:K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J8"/>
  <sheetViews>
    <sheetView view="pageBreakPreview" zoomScale="60" zoomScaleNormal="100" workbookViewId="0">
      <selection activeCell="A14" sqref="A14:K14"/>
    </sheetView>
  </sheetViews>
  <sheetFormatPr defaultColWidth="0" defaultRowHeight="12.75" zeroHeight="1" x14ac:dyDescent="0.2"/>
  <cols>
    <col min="1" max="9" width="10.7109375" customWidth="1"/>
    <col min="10" max="10" width="17.7109375" hidden="1" customWidth="1"/>
  </cols>
  <sheetData>
    <row r="1" spans="1:9" ht="42.75" customHeight="1" x14ac:dyDescent="0.2">
      <c r="A1" s="112" t="s">
        <v>265</v>
      </c>
      <c r="B1" s="112"/>
      <c r="C1" s="112"/>
      <c r="D1" s="112"/>
      <c r="E1" s="112"/>
      <c r="F1" s="112"/>
      <c r="G1" s="112"/>
      <c r="H1" s="112"/>
      <c r="I1" s="112"/>
    </row>
    <row r="2" spans="1:9" ht="42.75" customHeight="1" x14ac:dyDescent="0.2">
      <c r="A2" s="112" t="s">
        <v>100</v>
      </c>
      <c r="B2" s="112"/>
      <c r="C2" s="112"/>
      <c r="D2" s="112"/>
      <c r="E2" s="112"/>
      <c r="F2" s="112"/>
      <c r="G2" s="112"/>
      <c r="H2" s="112"/>
      <c r="I2" s="112"/>
    </row>
    <row r="3" spans="1:9" s="42" customFormat="1" ht="25.5" customHeight="1" x14ac:dyDescent="0.2">
      <c r="A3" s="111" t="s">
        <v>399</v>
      </c>
      <c r="B3" s="111"/>
      <c r="C3" s="111"/>
      <c r="D3" s="111"/>
      <c r="E3" s="111"/>
      <c r="F3" s="111"/>
      <c r="G3" s="111"/>
      <c r="H3" s="111"/>
      <c r="I3" s="111"/>
    </row>
    <row r="4" spans="1:9" s="42" customFormat="1" ht="25.5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</row>
    <row r="5" spans="1:9" x14ac:dyDescent="0.2"/>
    <row r="6" spans="1:9" x14ac:dyDescent="0.2">
      <c r="A6" t="s">
        <v>266</v>
      </c>
    </row>
    <row r="7" spans="1:9" x14ac:dyDescent="0.2"/>
    <row r="8" spans="1:9" x14ac:dyDescent="0.2">
      <c r="E8" s="43" t="s">
        <v>98</v>
      </c>
    </row>
  </sheetData>
  <customSheetViews>
    <customSheetView guid="{86A202D3-80FA-46BC-9EE4-79E93696B3A1}" fitToPage="1" hiddenRows="1" hiddenColumns="1">
      <selection activeCell="A5" sqref="A5:IV65536"/>
      <pageMargins left="0.7" right="0.7" top="0.75" bottom="0.75" header="0.3" footer="0.3"/>
      <pageSetup paperSize="9" scale="94" fitToHeight="0" orientation="portrait" r:id="rId1"/>
      <headerFooter>
        <oddHeader>&amp;Cп. 9(а) годовая финансовая (бухгалтерская) отчетность, а также аудиторское заключение (в случае, если в соответствии с законодательством Российской Федерации осуществлялась аудиторская проверка)</oddHeader>
      </headerFooter>
    </customSheetView>
  </customSheetViews>
  <mergeCells count="3">
    <mergeCell ref="A3:I4"/>
    <mergeCell ref="A1:I1"/>
    <mergeCell ref="A2:I2"/>
  </mergeCells>
  <phoneticPr fontId="8" type="noConversion"/>
  <hyperlinks>
    <hyperlink ref="E8" r:id="rId2"/>
  </hyperlinks>
  <pageMargins left="0.70866141732283472" right="0.70866141732283472" top="0.74803149606299213" bottom="0.74803149606299213" header="0.31496062992125984" footer="0.31496062992125984"/>
  <pageSetup paperSize="9" scale="92" fitToHeight="0" orientation="portrait" r:id="rId3"/>
  <customProperties>
    <customPr name="_pios_id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B0F0"/>
  </sheetPr>
  <dimension ref="A1:DM40"/>
  <sheetViews>
    <sheetView view="pageBreakPreview" zoomScaleNormal="100" workbookViewId="0">
      <selection activeCell="BH19" sqref="BH19:BU19"/>
    </sheetView>
  </sheetViews>
  <sheetFormatPr defaultColWidth="0.7109375" defaultRowHeight="15" customHeight="1" x14ac:dyDescent="0.25"/>
  <cols>
    <col min="1" max="7" width="0.7109375" style="2"/>
    <col min="8" max="8" width="0.7109375" style="2" customWidth="1"/>
    <col min="9" max="9" width="0.7109375" style="2" hidden="1" customWidth="1"/>
    <col min="10" max="47" width="0.7109375" style="2"/>
    <col min="48" max="48" width="9.28515625" style="2" customWidth="1"/>
    <col min="49" max="110" width="0.7109375" style="2"/>
    <col min="111" max="111" width="9.28515625" style="2" bestFit="1" customWidth="1"/>
    <col min="112" max="116" width="0.7109375" style="2"/>
    <col min="117" max="117" width="4.5703125" style="2" bestFit="1" customWidth="1"/>
    <col min="118" max="16384" width="0.7109375" style="2"/>
  </cols>
  <sheetData>
    <row r="1" spans="1:117" ht="15" customHeight="1" x14ac:dyDescent="0.25">
      <c r="A1" s="46" t="s">
        <v>99</v>
      </c>
    </row>
    <row r="2" spans="1:117" ht="7.5" customHeight="1" x14ac:dyDescent="0.25"/>
    <row r="3" spans="1:117" s="1" customFormat="1" ht="12" customHeight="1" x14ac:dyDescent="0.2">
      <c r="CE3" s="1" t="s">
        <v>69</v>
      </c>
    </row>
    <row r="4" spans="1:117" s="1" customFormat="1" ht="12" customHeight="1" x14ac:dyDescent="0.2">
      <c r="CE4" s="1" t="s">
        <v>70</v>
      </c>
    </row>
    <row r="5" spans="1:117" s="1" customFormat="1" ht="12" customHeight="1" x14ac:dyDescent="0.2">
      <c r="CE5" s="1" t="s">
        <v>71</v>
      </c>
    </row>
    <row r="6" spans="1:117" s="1" customFormat="1" ht="12" customHeight="1" x14ac:dyDescent="0.2">
      <c r="CE6" s="1" t="s">
        <v>72</v>
      </c>
    </row>
    <row r="7" spans="1:117" ht="6.75" customHeight="1" x14ac:dyDescent="0.25"/>
    <row r="8" spans="1:117" s="4" customFormat="1" ht="14.25" customHeight="1" x14ac:dyDescent="0.25">
      <c r="A8" s="128" t="s">
        <v>73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</row>
    <row r="9" spans="1:117" s="4" customFormat="1" ht="14.25" customHeight="1" x14ac:dyDescent="0.25">
      <c r="A9" s="128" t="s">
        <v>74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</row>
    <row r="10" spans="1:117" s="4" customFormat="1" ht="14.25" customHeight="1" x14ac:dyDescent="0.25">
      <c r="A10" s="128" t="s">
        <v>75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</row>
    <row r="11" spans="1:117" s="4" customFormat="1" ht="15.75" x14ac:dyDescent="0.25">
      <c r="A11" s="128" t="s">
        <v>76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</row>
    <row r="12" spans="1:117" ht="6" customHeight="1" x14ac:dyDescent="0.25"/>
    <row r="13" spans="1:117" x14ac:dyDescent="0.25">
      <c r="A13" s="118" t="s">
        <v>26</v>
      </c>
      <c r="B13" s="119"/>
      <c r="C13" s="119"/>
      <c r="D13" s="119"/>
      <c r="E13" s="119"/>
      <c r="F13" s="119"/>
      <c r="G13" s="119"/>
      <c r="H13" s="120"/>
      <c r="I13" s="124" t="s">
        <v>0</v>
      </c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20"/>
      <c r="AW13" s="118" t="s">
        <v>1</v>
      </c>
      <c r="AX13" s="119"/>
      <c r="AY13" s="119"/>
      <c r="AZ13" s="119"/>
      <c r="BA13" s="119"/>
      <c r="BB13" s="119"/>
      <c r="BC13" s="119"/>
      <c r="BD13" s="119"/>
      <c r="BE13" s="119"/>
      <c r="BF13" s="119"/>
      <c r="BG13" s="120"/>
      <c r="BH13" s="115">
        <v>2015</v>
      </c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7"/>
      <c r="CJ13" s="124" t="s">
        <v>4</v>
      </c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20"/>
    </row>
    <row r="14" spans="1:117" x14ac:dyDescent="0.25">
      <c r="A14" s="121"/>
      <c r="B14" s="122"/>
      <c r="C14" s="122"/>
      <c r="D14" s="122"/>
      <c r="E14" s="122"/>
      <c r="F14" s="122"/>
      <c r="G14" s="122"/>
      <c r="H14" s="123"/>
      <c r="I14" s="121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3"/>
      <c r="AW14" s="121"/>
      <c r="AX14" s="122"/>
      <c r="AY14" s="122"/>
      <c r="AZ14" s="122"/>
      <c r="BA14" s="122"/>
      <c r="BB14" s="122"/>
      <c r="BC14" s="122"/>
      <c r="BD14" s="122"/>
      <c r="BE14" s="122"/>
      <c r="BF14" s="122"/>
      <c r="BG14" s="123"/>
      <c r="BH14" s="115" t="s">
        <v>2</v>
      </c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7"/>
      <c r="BV14" s="115" t="s">
        <v>3</v>
      </c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7"/>
      <c r="CJ14" s="121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3"/>
    </row>
    <row r="15" spans="1:117" ht="30" customHeight="1" x14ac:dyDescent="0.25">
      <c r="A15" s="125" t="s">
        <v>5</v>
      </c>
      <c r="B15" s="126"/>
      <c r="C15" s="126"/>
      <c r="D15" s="126"/>
      <c r="E15" s="126"/>
      <c r="F15" s="126"/>
      <c r="G15" s="126"/>
      <c r="H15" s="127"/>
      <c r="I15" s="3"/>
      <c r="J15" s="113" t="s">
        <v>6</v>
      </c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4"/>
      <c r="AW15" s="115" t="s">
        <v>7</v>
      </c>
      <c r="AX15" s="116"/>
      <c r="AY15" s="116"/>
      <c r="AZ15" s="116"/>
      <c r="BA15" s="116"/>
      <c r="BB15" s="116"/>
      <c r="BC15" s="116"/>
      <c r="BD15" s="116"/>
      <c r="BE15" s="116"/>
      <c r="BF15" s="116"/>
      <c r="BG15" s="117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5"/>
    </row>
    <row r="16" spans="1:117" ht="30" customHeight="1" x14ac:dyDescent="0.25">
      <c r="A16" s="125" t="s">
        <v>8</v>
      </c>
      <c r="B16" s="126"/>
      <c r="C16" s="126"/>
      <c r="D16" s="126"/>
      <c r="E16" s="126"/>
      <c r="F16" s="126"/>
      <c r="G16" s="126"/>
      <c r="H16" s="127"/>
      <c r="I16" s="3"/>
      <c r="J16" s="129" t="s">
        <v>9</v>
      </c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30"/>
      <c r="AW16" s="115" t="s">
        <v>7</v>
      </c>
      <c r="AX16" s="116"/>
      <c r="AY16" s="116"/>
      <c r="AZ16" s="116"/>
      <c r="BA16" s="116"/>
      <c r="BB16" s="116"/>
      <c r="BC16" s="116"/>
      <c r="BD16" s="116"/>
      <c r="BE16" s="116"/>
      <c r="BF16" s="116"/>
      <c r="BG16" s="117"/>
      <c r="BH16" s="131">
        <f>[3]свод!$N$98</f>
        <v>39345.163835200707</v>
      </c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3"/>
      <c r="BV16" s="134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6"/>
      <c r="CJ16" s="137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4"/>
      <c r="DG16" s="47">
        <f>BH17+BH23+BH31</f>
        <v>39345.163835200707</v>
      </c>
      <c r="DM16" s="47">
        <f>DG16-BH16</f>
        <v>0</v>
      </c>
    </row>
    <row r="17" spans="1:105" ht="30" customHeight="1" x14ac:dyDescent="0.25">
      <c r="A17" s="125" t="s">
        <v>10</v>
      </c>
      <c r="B17" s="126"/>
      <c r="C17" s="126"/>
      <c r="D17" s="126"/>
      <c r="E17" s="126"/>
      <c r="F17" s="126"/>
      <c r="G17" s="126"/>
      <c r="H17" s="127"/>
      <c r="I17" s="3"/>
      <c r="J17" s="138" t="s">
        <v>77</v>
      </c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9"/>
      <c r="AW17" s="115" t="s">
        <v>7</v>
      </c>
      <c r="AX17" s="116"/>
      <c r="AY17" s="116"/>
      <c r="AZ17" s="116"/>
      <c r="BA17" s="116"/>
      <c r="BB17" s="116"/>
      <c r="BC17" s="116"/>
      <c r="BD17" s="116"/>
      <c r="BE17" s="116"/>
      <c r="BF17" s="116"/>
      <c r="BG17" s="117"/>
      <c r="BH17" s="140">
        <f>BH18+BH20+BH22</f>
        <v>13753.899922201541</v>
      </c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2"/>
      <c r="BV17" s="115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7"/>
      <c r="CJ17" s="146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4"/>
    </row>
    <row r="18" spans="1:105" ht="15" customHeight="1" x14ac:dyDescent="0.25">
      <c r="A18" s="125" t="s">
        <v>11</v>
      </c>
      <c r="B18" s="126"/>
      <c r="C18" s="126"/>
      <c r="D18" s="126"/>
      <c r="E18" s="126"/>
      <c r="F18" s="126"/>
      <c r="G18" s="126"/>
      <c r="H18" s="127"/>
      <c r="I18" s="3"/>
      <c r="J18" s="113" t="s">
        <v>12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4"/>
      <c r="AW18" s="115" t="s">
        <v>7</v>
      </c>
      <c r="AX18" s="116"/>
      <c r="AY18" s="116"/>
      <c r="AZ18" s="116"/>
      <c r="BA18" s="116"/>
      <c r="BB18" s="116"/>
      <c r="BC18" s="116"/>
      <c r="BD18" s="116"/>
      <c r="BE18" s="116"/>
      <c r="BF18" s="116"/>
      <c r="BG18" s="117"/>
      <c r="BH18" s="153">
        <f>[3]свод!$N$16+[3]свод!$N$36</f>
        <v>3705.7393198180316</v>
      </c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5"/>
      <c r="BV18" s="115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7"/>
      <c r="CJ18" s="146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4"/>
    </row>
    <row r="19" spans="1:105" ht="15" customHeight="1" x14ac:dyDescent="0.25">
      <c r="A19" s="125" t="s">
        <v>14</v>
      </c>
      <c r="B19" s="126"/>
      <c r="C19" s="126"/>
      <c r="D19" s="126"/>
      <c r="E19" s="126"/>
      <c r="F19" s="126"/>
      <c r="G19" s="126"/>
      <c r="H19" s="127"/>
      <c r="I19" s="3"/>
      <c r="J19" s="113" t="s">
        <v>78</v>
      </c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15" t="s">
        <v>7</v>
      </c>
      <c r="AX19" s="116"/>
      <c r="AY19" s="116"/>
      <c r="AZ19" s="116"/>
      <c r="BA19" s="116"/>
      <c r="BB19" s="116"/>
      <c r="BC19" s="116"/>
      <c r="BD19" s="116"/>
      <c r="BE19" s="116"/>
      <c r="BF19" s="116"/>
      <c r="BG19" s="117"/>
      <c r="BH19" s="143">
        <f>'[4]таб 1.15'!$Q$8</f>
        <v>696.59478990778143</v>
      </c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5"/>
      <c r="BV19" s="147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9"/>
      <c r="CJ19" s="150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2"/>
    </row>
    <row r="20" spans="1:105" x14ac:dyDescent="0.25">
      <c r="A20" s="125" t="s">
        <v>13</v>
      </c>
      <c r="B20" s="126"/>
      <c r="C20" s="126"/>
      <c r="D20" s="126"/>
      <c r="E20" s="126"/>
      <c r="F20" s="126"/>
      <c r="G20" s="126"/>
      <c r="H20" s="127"/>
      <c r="I20" s="3"/>
      <c r="J20" s="113" t="s">
        <v>79</v>
      </c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4"/>
      <c r="AW20" s="115" t="s">
        <v>7</v>
      </c>
      <c r="AX20" s="116"/>
      <c r="AY20" s="116"/>
      <c r="AZ20" s="116"/>
      <c r="BA20" s="116"/>
      <c r="BB20" s="116"/>
      <c r="BC20" s="116"/>
      <c r="BD20" s="116"/>
      <c r="BE20" s="116"/>
      <c r="BF20" s="116"/>
      <c r="BG20" s="117"/>
      <c r="BH20" s="153">
        <f>[3]свод!$N$27</f>
        <v>5689.4186433148825</v>
      </c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5"/>
      <c r="BV20" s="115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7"/>
      <c r="CJ20" s="137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4"/>
    </row>
    <row r="21" spans="1:105" ht="15" customHeight="1" x14ac:dyDescent="0.25">
      <c r="A21" s="125" t="s">
        <v>15</v>
      </c>
      <c r="B21" s="126"/>
      <c r="C21" s="126"/>
      <c r="D21" s="126"/>
      <c r="E21" s="126"/>
      <c r="F21" s="126"/>
      <c r="G21" s="126"/>
      <c r="H21" s="127"/>
      <c r="I21" s="3"/>
      <c r="J21" s="113" t="s">
        <v>78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4"/>
      <c r="AW21" s="115" t="s">
        <v>7</v>
      </c>
      <c r="AX21" s="116"/>
      <c r="AY21" s="116"/>
      <c r="AZ21" s="116"/>
      <c r="BA21" s="116"/>
      <c r="BB21" s="116"/>
      <c r="BC21" s="116"/>
      <c r="BD21" s="116"/>
      <c r="BE21" s="116"/>
      <c r="BF21" s="116"/>
      <c r="BG21" s="117"/>
      <c r="BH21" s="153">
        <f>'[4]таб 1.15'!$Q$16</f>
        <v>2821.5102689268015</v>
      </c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5"/>
      <c r="BV21" s="115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7"/>
      <c r="CJ21" s="137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4"/>
    </row>
    <row r="22" spans="1:105" ht="30.75" customHeight="1" x14ac:dyDescent="0.25">
      <c r="A22" s="125" t="s">
        <v>16</v>
      </c>
      <c r="B22" s="126"/>
      <c r="C22" s="126"/>
      <c r="D22" s="126"/>
      <c r="E22" s="126"/>
      <c r="F22" s="126"/>
      <c r="G22" s="126"/>
      <c r="H22" s="127"/>
      <c r="I22" s="3"/>
      <c r="J22" s="113" t="s">
        <v>102</v>
      </c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4"/>
      <c r="AW22" s="115" t="s">
        <v>7</v>
      </c>
      <c r="AX22" s="116"/>
      <c r="AY22" s="116"/>
      <c r="AZ22" s="116"/>
      <c r="BA22" s="116"/>
      <c r="BB22" s="116"/>
      <c r="BC22" s="116"/>
      <c r="BD22" s="116"/>
      <c r="BE22" s="116"/>
      <c r="BF22" s="116"/>
      <c r="BG22" s="117"/>
      <c r="BH22" s="153">
        <f>[3]свод!$N$29+[3]свод!$N$43+[3]свод!$N$46+[3]свод!$N$48+[3]свод!$N$49+[3]свод!$N$50+[3]свод!$N$53</f>
        <v>4358.741959068625</v>
      </c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5"/>
      <c r="BV22" s="115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7"/>
      <c r="CJ22" s="137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4"/>
    </row>
    <row r="23" spans="1:105" ht="45" customHeight="1" x14ac:dyDescent="0.25">
      <c r="A23" s="125" t="s">
        <v>18</v>
      </c>
      <c r="B23" s="126"/>
      <c r="C23" s="126"/>
      <c r="D23" s="126"/>
      <c r="E23" s="126"/>
      <c r="F23" s="126"/>
      <c r="G23" s="126"/>
      <c r="H23" s="127"/>
      <c r="I23" s="3"/>
      <c r="J23" s="138" t="s">
        <v>80</v>
      </c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9"/>
      <c r="AW23" s="115" t="s">
        <v>7</v>
      </c>
      <c r="AX23" s="116"/>
      <c r="AY23" s="116"/>
      <c r="AZ23" s="116"/>
      <c r="BA23" s="116"/>
      <c r="BB23" s="116"/>
      <c r="BC23" s="116"/>
      <c r="BD23" s="116"/>
      <c r="BE23" s="116"/>
      <c r="BF23" s="116"/>
      <c r="BG23" s="117"/>
      <c r="BH23" s="140">
        <f>BH24+BH25+BH26+BH27+BH28+BH30</f>
        <v>8824.4526234741043</v>
      </c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2"/>
      <c r="BV23" s="115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7"/>
      <c r="CJ23" s="137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4"/>
    </row>
    <row r="24" spans="1:105" x14ac:dyDescent="0.25">
      <c r="A24" s="125" t="s">
        <v>81</v>
      </c>
      <c r="B24" s="126"/>
      <c r="C24" s="126"/>
      <c r="D24" s="126"/>
      <c r="E24" s="126"/>
      <c r="F24" s="126"/>
      <c r="G24" s="126"/>
      <c r="H24" s="127"/>
      <c r="I24" s="3"/>
      <c r="J24" s="113" t="s">
        <v>17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5" t="s">
        <v>7</v>
      </c>
      <c r="AX24" s="116"/>
      <c r="AY24" s="116"/>
      <c r="AZ24" s="116"/>
      <c r="BA24" s="116"/>
      <c r="BB24" s="116"/>
      <c r="BC24" s="116"/>
      <c r="BD24" s="116"/>
      <c r="BE24" s="116"/>
      <c r="BF24" s="116"/>
      <c r="BG24" s="117"/>
      <c r="BH24" s="156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5"/>
      <c r="BV24" s="115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7"/>
      <c r="CJ24" s="137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4"/>
    </row>
    <row r="25" spans="1:105" ht="15" customHeight="1" x14ac:dyDescent="0.25">
      <c r="A25" s="125" t="s">
        <v>82</v>
      </c>
      <c r="B25" s="126"/>
      <c r="C25" s="126"/>
      <c r="D25" s="126"/>
      <c r="E25" s="126"/>
      <c r="F25" s="126"/>
      <c r="G25" s="126"/>
      <c r="H25" s="127"/>
      <c r="I25" s="3"/>
      <c r="J25" s="113" t="s">
        <v>83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4"/>
      <c r="AW25" s="115" t="s">
        <v>7</v>
      </c>
      <c r="AX25" s="116"/>
      <c r="AY25" s="116"/>
      <c r="AZ25" s="116"/>
      <c r="BA25" s="116"/>
      <c r="BB25" s="116"/>
      <c r="BC25" s="116"/>
      <c r="BD25" s="116"/>
      <c r="BE25" s="116"/>
      <c r="BF25" s="116"/>
      <c r="BG25" s="117"/>
      <c r="BH25" s="153">
        <f>[3]свод!$N$28</f>
        <v>1809.2351285741329</v>
      </c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5"/>
      <c r="BV25" s="115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7"/>
      <c r="CJ25" s="137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4"/>
    </row>
    <row r="26" spans="1:105" ht="15" customHeight="1" x14ac:dyDescent="0.25">
      <c r="A26" s="125" t="s">
        <v>84</v>
      </c>
      <c r="B26" s="126"/>
      <c r="C26" s="126"/>
      <c r="D26" s="126"/>
      <c r="E26" s="126"/>
      <c r="F26" s="126"/>
      <c r="G26" s="126"/>
      <c r="H26" s="127"/>
      <c r="I26" s="3"/>
      <c r="J26" s="113" t="s">
        <v>85</v>
      </c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4"/>
      <c r="AW26" s="115" t="s">
        <v>7</v>
      </c>
      <c r="AX26" s="116"/>
      <c r="AY26" s="116"/>
      <c r="AZ26" s="116"/>
      <c r="BA26" s="116"/>
      <c r="BB26" s="116"/>
      <c r="BC26" s="116"/>
      <c r="BD26" s="116"/>
      <c r="BE26" s="116"/>
      <c r="BF26" s="116"/>
      <c r="BG26" s="117"/>
      <c r="BH26" s="156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5"/>
      <c r="BV26" s="115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7"/>
      <c r="CJ26" s="137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4"/>
    </row>
    <row r="27" spans="1:105" ht="15" customHeight="1" x14ac:dyDescent="0.25">
      <c r="A27" s="125" t="s">
        <v>86</v>
      </c>
      <c r="B27" s="126"/>
      <c r="C27" s="126"/>
      <c r="D27" s="126"/>
      <c r="E27" s="126"/>
      <c r="F27" s="126"/>
      <c r="G27" s="126"/>
      <c r="H27" s="127"/>
      <c r="I27" s="3"/>
      <c r="J27" s="113" t="s">
        <v>87</v>
      </c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4"/>
      <c r="AW27" s="115" t="s">
        <v>7</v>
      </c>
      <c r="AX27" s="116"/>
      <c r="AY27" s="116"/>
      <c r="AZ27" s="116"/>
      <c r="BA27" s="116"/>
      <c r="BB27" s="116"/>
      <c r="BC27" s="116"/>
      <c r="BD27" s="116"/>
      <c r="BE27" s="116"/>
      <c r="BF27" s="116"/>
      <c r="BG27" s="117"/>
      <c r="BH27" s="153">
        <f>[3]свод!$N$84</f>
        <v>3.5753748812653612</v>
      </c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5"/>
      <c r="BV27" s="115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7"/>
      <c r="CJ27" s="137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4"/>
    </row>
    <row r="28" spans="1:105" ht="15" customHeight="1" x14ac:dyDescent="0.25">
      <c r="A28" s="125" t="s">
        <v>88</v>
      </c>
      <c r="B28" s="126"/>
      <c r="C28" s="126"/>
      <c r="D28" s="126"/>
      <c r="E28" s="126"/>
      <c r="F28" s="126"/>
      <c r="G28" s="126"/>
      <c r="H28" s="127"/>
      <c r="I28" s="3"/>
      <c r="J28" s="113" t="s">
        <v>89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4"/>
      <c r="AW28" s="115" t="s">
        <v>7</v>
      </c>
      <c r="AX28" s="116"/>
      <c r="AY28" s="116"/>
      <c r="AZ28" s="116"/>
      <c r="BA28" s="116"/>
      <c r="BB28" s="116"/>
      <c r="BC28" s="116"/>
      <c r="BD28" s="116"/>
      <c r="BE28" s="116"/>
      <c r="BF28" s="116"/>
      <c r="BG28" s="117"/>
      <c r="BH28" s="153">
        <f>[3]свод!$N$57</f>
        <v>1340.226225514542</v>
      </c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5"/>
      <c r="BV28" s="115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7"/>
      <c r="CJ28" s="137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4"/>
    </row>
    <row r="29" spans="1:105" ht="51.75" customHeight="1" x14ac:dyDescent="0.25">
      <c r="A29" s="125" t="s">
        <v>90</v>
      </c>
      <c r="B29" s="126"/>
      <c r="C29" s="126"/>
      <c r="D29" s="126"/>
      <c r="E29" s="126"/>
      <c r="F29" s="126"/>
      <c r="G29" s="126"/>
      <c r="H29" s="127"/>
      <c r="I29" s="3"/>
      <c r="J29" s="113" t="s">
        <v>91</v>
      </c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4"/>
      <c r="AW29" s="115" t="s">
        <v>7</v>
      </c>
      <c r="AX29" s="116"/>
      <c r="AY29" s="116"/>
      <c r="AZ29" s="116"/>
      <c r="BA29" s="116"/>
      <c r="BB29" s="116"/>
      <c r="BC29" s="116"/>
      <c r="BD29" s="116"/>
      <c r="BE29" s="116"/>
      <c r="BF29" s="116"/>
      <c r="BG29" s="117"/>
      <c r="BH29" s="156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5"/>
      <c r="BV29" s="115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7"/>
      <c r="CJ29" s="137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4"/>
    </row>
    <row r="30" spans="1:105" x14ac:dyDescent="0.25">
      <c r="A30" s="125" t="s">
        <v>92</v>
      </c>
      <c r="B30" s="126"/>
      <c r="C30" s="126"/>
      <c r="D30" s="126"/>
      <c r="E30" s="126"/>
      <c r="F30" s="126"/>
      <c r="G30" s="126"/>
      <c r="H30" s="127"/>
      <c r="I30" s="3"/>
      <c r="J30" s="113" t="s">
        <v>93</v>
      </c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4"/>
      <c r="AW30" s="115" t="s">
        <v>7</v>
      </c>
      <c r="AX30" s="116"/>
      <c r="AY30" s="116"/>
      <c r="AZ30" s="116"/>
      <c r="BA30" s="116"/>
      <c r="BB30" s="116"/>
      <c r="BC30" s="116"/>
      <c r="BD30" s="116"/>
      <c r="BE30" s="116"/>
      <c r="BF30" s="116"/>
      <c r="BG30" s="117"/>
      <c r="BH30" s="153">
        <f>[3]свод!$N$20</f>
        <v>5671.4158945041645</v>
      </c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5"/>
      <c r="BV30" s="115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7"/>
      <c r="CJ30" s="137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4"/>
    </row>
    <row r="31" spans="1:105" ht="48" customHeight="1" x14ac:dyDescent="0.25">
      <c r="A31" s="125" t="s">
        <v>96</v>
      </c>
      <c r="B31" s="126"/>
      <c r="C31" s="126"/>
      <c r="D31" s="126"/>
      <c r="E31" s="126"/>
      <c r="F31" s="126"/>
      <c r="G31" s="126"/>
      <c r="H31" s="127"/>
      <c r="I31" s="3"/>
      <c r="J31" s="138" t="s">
        <v>97</v>
      </c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9"/>
      <c r="AW31" s="115" t="s">
        <v>7</v>
      </c>
      <c r="AX31" s="116"/>
      <c r="AY31" s="116"/>
      <c r="AZ31" s="116"/>
      <c r="BA31" s="116"/>
      <c r="BB31" s="116"/>
      <c r="BC31" s="116"/>
      <c r="BD31" s="116"/>
      <c r="BE31" s="116"/>
      <c r="BF31" s="116"/>
      <c r="BG31" s="117"/>
      <c r="BH31" s="140">
        <f>'[3]долгосроч. параметры'!$E$61+[3]свод!$N$71</f>
        <v>16766.81128952506</v>
      </c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8"/>
      <c r="BV31" s="115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7"/>
      <c r="CJ31" s="115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7"/>
    </row>
    <row r="32" spans="1:105" ht="45.75" customHeight="1" x14ac:dyDescent="0.25">
      <c r="A32" s="125" t="s">
        <v>19</v>
      </c>
      <c r="B32" s="126"/>
      <c r="C32" s="126"/>
      <c r="D32" s="126"/>
      <c r="E32" s="126"/>
      <c r="F32" s="126"/>
      <c r="G32" s="126"/>
      <c r="H32" s="127"/>
      <c r="I32" s="3"/>
      <c r="J32" s="113" t="s">
        <v>94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4"/>
      <c r="AW32" s="115" t="s">
        <v>7</v>
      </c>
      <c r="AX32" s="116"/>
      <c r="AY32" s="116"/>
      <c r="AZ32" s="116"/>
      <c r="BA32" s="116"/>
      <c r="BB32" s="116"/>
      <c r="BC32" s="116"/>
      <c r="BD32" s="116"/>
      <c r="BE32" s="116"/>
      <c r="BF32" s="116"/>
      <c r="BG32" s="117"/>
      <c r="BH32" s="153">
        <f>BH19+BH21</f>
        <v>3518.1050588345829</v>
      </c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5"/>
      <c r="BV32" s="153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5"/>
      <c r="CJ32" s="137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4"/>
    </row>
    <row r="33" spans="1:105" ht="45" customHeight="1" x14ac:dyDescent="0.25">
      <c r="A33" s="125" t="s">
        <v>20</v>
      </c>
      <c r="B33" s="126"/>
      <c r="C33" s="126"/>
      <c r="D33" s="126"/>
      <c r="E33" s="126"/>
      <c r="F33" s="126"/>
      <c r="G33" s="126"/>
      <c r="H33" s="127"/>
      <c r="I33" s="3"/>
      <c r="J33" s="113" t="s">
        <v>21</v>
      </c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4"/>
      <c r="AW33" s="115" t="s">
        <v>7</v>
      </c>
      <c r="AX33" s="116"/>
      <c r="AY33" s="116"/>
      <c r="AZ33" s="116"/>
      <c r="BA33" s="116"/>
      <c r="BB33" s="116"/>
      <c r="BC33" s="116"/>
      <c r="BD33" s="116"/>
      <c r="BE33" s="116"/>
      <c r="BF33" s="116"/>
      <c r="BG33" s="117"/>
      <c r="BH33" s="153">
        <f>[3]свод!$N$92</f>
        <v>16770.386664406327</v>
      </c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5"/>
      <c r="BV33" s="115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7"/>
      <c r="CJ33" s="137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4"/>
    </row>
    <row r="34" spans="1:105" ht="45" customHeight="1" x14ac:dyDescent="0.25">
      <c r="A34" s="125" t="s">
        <v>95</v>
      </c>
      <c r="B34" s="126"/>
      <c r="C34" s="126"/>
      <c r="D34" s="126"/>
      <c r="E34" s="126"/>
      <c r="F34" s="126"/>
      <c r="G34" s="126"/>
      <c r="H34" s="127"/>
      <c r="I34" s="3"/>
      <c r="J34" s="113" t="s">
        <v>22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4"/>
      <c r="AW34" s="115" t="s">
        <v>7</v>
      </c>
      <c r="AX34" s="116"/>
      <c r="AY34" s="116"/>
      <c r="AZ34" s="116"/>
      <c r="BA34" s="116"/>
      <c r="BB34" s="116"/>
      <c r="BC34" s="116"/>
      <c r="BD34" s="116"/>
      <c r="BE34" s="116"/>
      <c r="BF34" s="116"/>
      <c r="BG34" s="117"/>
      <c r="BH34" s="153">
        <f>'[3]25'!$I$36+'[3]25'!$I$37+'[3]25'!$I$38</f>
        <v>2975.5803498191549</v>
      </c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2"/>
      <c r="BV34" s="115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7"/>
      <c r="CJ34" s="137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4"/>
    </row>
    <row r="35" spans="1:105" ht="10.15" customHeight="1" x14ac:dyDescent="0.25"/>
    <row r="36" spans="1:105" s="1" customFormat="1" ht="12.75" x14ac:dyDescent="0.2">
      <c r="A36" s="1" t="s">
        <v>23</v>
      </c>
    </row>
    <row r="37" spans="1:105" s="1" customFormat="1" ht="36" customHeight="1" x14ac:dyDescent="0.2">
      <c r="A37" s="159" t="s">
        <v>101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</row>
    <row r="38" spans="1:105" s="1" customFormat="1" ht="25.5" customHeight="1" x14ac:dyDescent="0.2">
      <c r="A38" s="159" t="s">
        <v>24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</row>
    <row r="39" spans="1:105" s="1" customFormat="1" ht="25.5" customHeight="1" x14ac:dyDescent="0.2">
      <c r="A39" s="159" t="s">
        <v>25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</row>
    <row r="40" spans="1:105" ht="3" customHeight="1" x14ac:dyDescent="0.25"/>
  </sheetData>
  <mergeCells count="131">
    <mergeCell ref="A37:DA37"/>
    <mergeCell ref="A38:DA38"/>
    <mergeCell ref="A39:DA39"/>
    <mergeCell ref="A34:H34"/>
    <mergeCell ref="J34:AV34"/>
    <mergeCell ref="AW34:BG34"/>
    <mergeCell ref="BH34:BU34"/>
    <mergeCell ref="BV34:CI34"/>
    <mergeCell ref="CJ34:DA34"/>
    <mergeCell ref="A33:H33"/>
    <mergeCell ref="J33:AV33"/>
    <mergeCell ref="AW33:BG33"/>
    <mergeCell ref="BH33:BU33"/>
    <mergeCell ref="BV33:CI33"/>
    <mergeCell ref="CJ33:DA33"/>
    <mergeCell ref="AW31:BG31"/>
    <mergeCell ref="BH31:BU31"/>
    <mergeCell ref="AW32:BG32"/>
    <mergeCell ref="BH32:BU32"/>
    <mergeCell ref="A32:H32"/>
    <mergeCell ref="J32:AV32"/>
    <mergeCell ref="A31:H31"/>
    <mergeCell ref="J31:AV31"/>
    <mergeCell ref="BV29:CI29"/>
    <mergeCell ref="CJ29:DA29"/>
    <mergeCell ref="BV30:CI30"/>
    <mergeCell ref="CJ30:DA30"/>
    <mergeCell ref="BV32:CI32"/>
    <mergeCell ref="CJ32:DA32"/>
    <mergeCell ref="BV31:CI31"/>
    <mergeCell ref="CJ31:DA31"/>
    <mergeCell ref="A29:H29"/>
    <mergeCell ref="J29:AV29"/>
    <mergeCell ref="AW29:BG29"/>
    <mergeCell ref="BH29:BU29"/>
    <mergeCell ref="A28:H28"/>
    <mergeCell ref="J28:AV28"/>
    <mergeCell ref="AW28:BG28"/>
    <mergeCell ref="BH28:BU28"/>
    <mergeCell ref="A30:H30"/>
    <mergeCell ref="J30:AV30"/>
    <mergeCell ref="AW30:BG30"/>
    <mergeCell ref="BH30:BU30"/>
    <mergeCell ref="A26:H26"/>
    <mergeCell ref="J26:AV26"/>
    <mergeCell ref="AW26:BG26"/>
    <mergeCell ref="BH26:BU26"/>
    <mergeCell ref="A27:H27"/>
    <mergeCell ref="J27:AV27"/>
    <mergeCell ref="BV28:CI28"/>
    <mergeCell ref="CJ28:DA28"/>
    <mergeCell ref="AW27:BG27"/>
    <mergeCell ref="BH27:BU27"/>
    <mergeCell ref="BV25:CI25"/>
    <mergeCell ref="CJ25:DA25"/>
    <mergeCell ref="BV26:CI26"/>
    <mergeCell ref="CJ26:DA26"/>
    <mergeCell ref="BV27:CI27"/>
    <mergeCell ref="CJ27:DA27"/>
    <mergeCell ref="A24:H24"/>
    <mergeCell ref="J24:AV24"/>
    <mergeCell ref="AW24:BG24"/>
    <mergeCell ref="BH24:BU24"/>
    <mergeCell ref="BV24:CI24"/>
    <mergeCell ref="CJ24:DA24"/>
    <mergeCell ref="A25:H25"/>
    <mergeCell ref="J25:AV25"/>
    <mergeCell ref="AW25:BG25"/>
    <mergeCell ref="BH25:BU25"/>
    <mergeCell ref="AW23:BG23"/>
    <mergeCell ref="BH23:BU23"/>
    <mergeCell ref="A23:H23"/>
    <mergeCell ref="J23:AV23"/>
    <mergeCell ref="BV21:CI21"/>
    <mergeCell ref="CJ21:DA21"/>
    <mergeCell ref="BV22:CI22"/>
    <mergeCell ref="CJ22:DA22"/>
    <mergeCell ref="BV23:CI23"/>
    <mergeCell ref="CJ23:DA23"/>
    <mergeCell ref="A21:H21"/>
    <mergeCell ref="J21:AV21"/>
    <mergeCell ref="AW21:BG21"/>
    <mergeCell ref="BH21:BU21"/>
    <mergeCell ref="A20:H20"/>
    <mergeCell ref="J20:AV20"/>
    <mergeCell ref="AW20:BG20"/>
    <mergeCell ref="BH20:BU20"/>
    <mergeCell ref="A22:H22"/>
    <mergeCell ref="J22:AV22"/>
    <mergeCell ref="AW22:BG22"/>
    <mergeCell ref="BH22:BU22"/>
    <mergeCell ref="A18:H18"/>
    <mergeCell ref="J18:AV18"/>
    <mergeCell ref="AW18:BG18"/>
    <mergeCell ref="BH18:BU18"/>
    <mergeCell ref="A19:H19"/>
    <mergeCell ref="J19:AV19"/>
    <mergeCell ref="BV20:CI20"/>
    <mergeCell ref="CJ20:DA20"/>
    <mergeCell ref="AW19:BG19"/>
    <mergeCell ref="BH19:BU19"/>
    <mergeCell ref="BV17:CI17"/>
    <mergeCell ref="CJ17:DA17"/>
    <mergeCell ref="BV18:CI18"/>
    <mergeCell ref="CJ18:DA18"/>
    <mergeCell ref="BV19:CI19"/>
    <mergeCell ref="CJ19:DA19"/>
    <mergeCell ref="A16:H16"/>
    <mergeCell ref="J16:AV16"/>
    <mergeCell ref="AW16:BG16"/>
    <mergeCell ref="BH16:BU16"/>
    <mergeCell ref="BV16:CI16"/>
    <mergeCell ref="CJ16:DA16"/>
    <mergeCell ref="A17:H17"/>
    <mergeCell ref="J17:AV17"/>
    <mergeCell ref="AW17:BG17"/>
    <mergeCell ref="BH17:BU17"/>
    <mergeCell ref="J15:AV15"/>
    <mergeCell ref="AW15:BG15"/>
    <mergeCell ref="A13:H14"/>
    <mergeCell ref="I13:AV14"/>
    <mergeCell ref="AW13:BG14"/>
    <mergeCell ref="A15:H15"/>
    <mergeCell ref="A8:DA8"/>
    <mergeCell ref="A9:DA9"/>
    <mergeCell ref="A10:DA10"/>
    <mergeCell ref="A11:DA11"/>
    <mergeCell ref="CJ13:DA14"/>
    <mergeCell ref="BH14:BU14"/>
    <mergeCell ref="BV14:CI14"/>
    <mergeCell ref="BH13:CI13"/>
  </mergeCells>
  <phoneticPr fontId="8" type="noConversion"/>
  <pageMargins left="0.78740157480314965" right="0.51181102362204722" top="0.59055118110236227" bottom="0.39370078740157483" header="0.19685039370078741" footer="0.19685039370078741"/>
  <pageSetup paperSize="9" scale="88" orientation="portrait" r:id="rId1"/>
  <headerFooter alignWithMargins="0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F73"/>
  <sheetViews>
    <sheetView view="pageBreakPreview" zoomScale="90" zoomScaleNormal="100" zoomScaleSheetLayoutView="90" workbookViewId="0">
      <pane xSplit="71" ySplit="17" topLeftCell="BT18" activePane="bottomRight" state="frozen"/>
      <selection activeCell="A14" sqref="A14:K14"/>
      <selection pane="topRight" activeCell="A14" sqref="A14:K14"/>
      <selection pane="bottomLeft" activeCell="A14" sqref="A14:K14"/>
      <selection pane="bottomRight" activeCell="A14" sqref="A14:K14"/>
    </sheetView>
  </sheetViews>
  <sheetFormatPr defaultColWidth="0.7109375" defaultRowHeight="15" customHeight="1" x14ac:dyDescent="0.25"/>
  <cols>
    <col min="1" max="58" width="0.7109375" style="2"/>
    <col min="59" max="59" width="7.85546875" style="2" customWidth="1"/>
    <col min="60" max="68" width="0.7109375" style="2"/>
    <col min="69" max="69" width="5.5703125" style="2" customWidth="1"/>
    <col min="70" max="80" width="0.7109375" style="2"/>
    <col min="81" max="81" width="3.85546875" style="2" customWidth="1"/>
    <col min="82" max="88" width="0.7109375" style="2"/>
    <col min="89" max="89" width="3.5703125" style="2" customWidth="1"/>
    <col min="90" max="108" width="0.7109375" style="2"/>
    <col min="109" max="109" width="7.28515625" style="2" bestFit="1" customWidth="1"/>
    <col min="110" max="110" width="7.28515625" style="97" bestFit="1" customWidth="1"/>
    <col min="111" max="111" width="6.140625" style="2" customWidth="1"/>
    <col min="112" max="112" width="3.85546875" style="2" customWidth="1"/>
    <col min="113" max="16384" width="0.7109375" style="2"/>
  </cols>
  <sheetData>
    <row r="1" spans="1:110" s="1" customFormat="1" ht="12" customHeight="1" x14ac:dyDescent="0.2">
      <c r="BO1" s="1" t="s">
        <v>164</v>
      </c>
      <c r="DF1" s="97"/>
    </row>
    <row r="2" spans="1:110" s="1" customFormat="1" ht="12" customHeight="1" x14ac:dyDescent="0.2">
      <c r="BO2" s="1" t="s">
        <v>105</v>
      </c>
      <c r="DF2" s="97"/>
    </row>
    <row r="3" spans="1:110" s="1" customFormat="1" ht="12" customHeight="1" x14ac:dyDescent="0.2">
      <c r="BO3" s="1" t="s">
        <v>106</v>
      </c>
      <c r="DF3" s="97"/>
    </row>
    <row r="4" spans="1:110" ht="21" customHeight="1" x14ac:dyDescent="0.25"/>
    <row r="5" spans="1:110" s="4" customFormat="1" ht="14.25" customHeight="1" x14ac:dyDescent="0.25">
      <c r="A5" s="128" t="s">
        <v>73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F5" s="97"/>
    </row>
    <row r="6" spans="1:110" s="4" customFormat="1" ht="14.25" customHeight="1" x14ac:dyDescent="0.25">
      <c r="A6" s="128" t="s">
        <v>165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F6" s="97"/>
    </row>
    <row r="7" spans="1:110" s="4" customFormat="1" ht="14.25" customHeight="1" x14ac:dyDescent="0.25">
      <c r="A7" s="128" t="s">
        <v>166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F7" s="97"/>
    </row>
    <row r="8" spans="1:110" s="4" customFormat="1" ht="14.25" customHeight="1" x14ac:dyDescent="0.25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F8" s="97"/>
    </row>
    <row r="9" spans="1:110" ht="21" customHeight="1" x14ac:dyDescent="0.25"/>
    <row r="10" spans="1:110" x14ac:dyDescent="0.25">
      <c r="C10" s="51" t="s">
        <v>168</v>
      </c>
      <c r="D10" s="51"/>
      <c r="AG10" s="200" t="s">
        <v>272</v>
      </c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</row>
    <row r="11" spans="1:110" x14ac:dyDescent="0.25">
      <c r="C11" s="51" t="s">
        <v>112</v>
      </c>
      <c r="D11" s="51"/>
      <c r="J11" s="201" t="s">
        <v>270</v>
      </c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</row>
    <row r="12" spans="1:110" x14ac:dyDescent="0.25">
      <c r="C12" s="51" t="s">
        <v>113</v>
      </c>
      <c r="D12" s="51"/>
      <c r="J12" s="191" t="s">
        <v>271</v>
      </c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</row>
    <row r="13" spans="1:110" x14ac:dyDescent="0.25">
      <c r="C13" s="51" t="s">
        <v>169</v>
      </c>
      <c r="D13" s="51"/>
      <c r="AQ13" s="192" t="s">
        <v>384</v>
      </c>
      <c r="AR13" s="192"/>
      <c r="AS13" s="192"/>
      <c r="AT13" s="192"/>
      <c r="AU13" s="192"/>
      <c r="AV13" s="192"/>
      <c r="AW13" s="192"/>
      <c r="AX13" s="192"/>
      <c r="AY13" s="193" t="s">
        <v>170</v>
      </c>
      <c r="AZ13" s="193"/>
      <c r="BA13" s="192" t="s">
        <v>397</v>
      </c>
      <c r="BB13" s="192"/>
      <c r="BC13" s="192"/>
      <c r="BD13" s="192"/>
      <c r="BE13" s="192"/>
      <c r="BF13" s="192"/>
      <c r="BG13" s="192"/>
      <c r="BH13" s="192"/>
      <c r="BI13" s="2" t="s">
        <v>171</v>
      </c>
    </row>
    <row r="15" spans="1:110" s="54" customFormat="1" ht="13.5" x14ac:dyDescent="0.2">
      <c r="A15" s="185" t="s">
        <v>26</v>
      </c>
      <c r="B15" s="194"/>
      <c r="C15" s="194"/>
      <c r="D15" s="194"/>
      <c r="E15" s="194"/>
      <c r="F15" s="194"/>
      <c r="G15" s="194"/>
      <c r="H15" s="194"/>
      <c r="I15" s="195"/>
      <c r="J15" s="199" t="s">
        <v>0</v>
      </c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5"/>
      <c r="BI15" s="185" t="s">
        <v>115</v>
      </c>
      <c r="BJ15" s="194"/>
      <c r="BK15" s="194"/>
      <c r="BL15" s="194"/>
      <c r="BM15" s="194"/>
      <c r="BN15" s="194"/>
      <c r="BO15" s="194"/>
      <c r="BP15" s="194"/>
      <c r="BQ15" s="194"/>
      <c r="BR15" s="194"/>
      <c r="BS15" s="195"/>
      <c r="BT15" s="167">
        <v>2021</v>
      </c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9"/>
      <c r="CN15" s="185" t="s">
        <v>172</v>
      </c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7"/>
      <c r="DF15" s="97"/>
    </row>
    <row r="16" spans="1:110" s="54" customFormat="1" ht="13.5" x14ac:dyDescent="0.2">
      <c r="A16" s="196"/>
      <c r="B16" s="197"/>
      <c r="C16" s="197"/>
      <c r="D16" s="197"/>
      <c r="E16" s="197"/>
      <c r="F16" s="197"/>
      <c r="G16" s="197"/>
      <c r="H16" s="197"/>
      <c r="I16" s="198"/>
      <c r="J16" s="196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8"/>
      <c r="BI16" s="196"/>
      <c r="BJ16" s="197"/>
      <c r="BK16" s="197"/>
      <c r="BL16" s="197"/>
      <c r="BM16" s="197"/>
      <c r="BN16" s="197"/>
      <c r="BO16" s="197"/>
      <c r="BP16" s="197"/>
      <c r="BQ16" s="197"/>
      <c r="BR16" s="197"/>
      <c r="BS16" s="198"/>
      <c r="BT16" s="167" t="s">
        <v>173</v>
      </c>
      <c r="BU16" s="168"/>
      <c r="BV16" s="168"/>
      <c r="BW16" s="168"/>
      <c r="BX16" s="168"/>
      <c r="BY16" s="168"/>
      <c r="BZ16" s="168"/>
      <c r="CA16" s="168"/>
      <c r="CB16" s="168"/>
      <c r="CC16" s="169"/>
      <c r="CD16" s="167" t="s">
        <v>174</v>
      </c>
      <c r="CE16" s="168"/>
      <c r="CF16" s="168"/>
      <c r="CG16" s="168"/>
      <c r="CH16" s="168"/>
      <c r="CI16" s="168"/>
      <c r="CJ16" s="168"/>
      <c r="CK16" s="168"/>
      <c r="CL16" s="168"/>
      <c r="CM16" s="169"/>
      <c r="CN16" s="188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90"/>
      <c r="DF16" s="97"/>
    </row>
    <row r="17" spans="1:110" s="54" customFormat="1" ht="15" customHeight="1" x14ac:dyDescent="0.2">
      <c r="A17" s="163" t="s">
        <v>5</v>
      </c>
      <c r="B17" s="164"/>
      <c r="C17" s="164"/>
      <c r="D17" s="164"/>
      <c r="E17" s="164"/>
      <c r="F17" s="164"/>
      <c r="G17" s="164"/>
      <c r="H17" s="164"/>
      <c r="I17" s="165"/>
      <c r="J17" s="62"/>
      <c r="K17" s="166" t="s">
        <v>175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65"/>
      <c r="BI17" s="167" t="s">
        <v>127</v>
      </c>
      <c r="BJ17" s="168"/>
      <c r="BK17" s="168"/>
      <c r="BL17" s="168"/>
      <c r="BM17" s="168"/>
      <c r="BN17" s="168"/>
      <c r="BO17" s="168"/>
      <c r="BP17" s="168"/>
      <c r="BQ17" s="168"/>
      <c r="BR17" s="168"/>
      <c r="BS17" s="169"/>
      <c r="BT17" s="167" t="s">
        <v>127</v>
      </c>
      <c r="BU17" s="168"/>
      <c r="BV17" s="168"/>
      <c r="BW17" s="168"/>
      <c r="BX17" s="168"/>
      <c r="BY17" s="168"/>
      <c r="BZ17" s="168"/>
      <c r="CA17" s="168"/>
      <c r="CB17" s="168"/>
      <c r="CC17" s="169"/>
      <c r="CD17" s="167" t="s">
        <v>127</v>
      </c>
      <c r="CE17" s="168"/>
      <c r="CF17" s="168"/>
      <c r="CG17" s="168"/>
      <c r="CH17" s="168"/>
      <c r="CI17" s="168"/>
      <c r="CJ17" s="168"/>
      <c r="CK17" s="168"/>
      <c r="CL17" s="168"/>
      <c r="CM17" s="169"/>
      <c r="CN17" s="170" t="s">
        <v>127</v>
      </c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2"/>
      <c r="DF17" s="97"/>
    </row>
    <row r="18" spans="1:110" s="54" customFormat="1" ht="30" customHeight="1" x14ac:dyDescent="0.2">
      <c r="A18" s="163" t="s">
        <v>8</v>
      </c>
      <c r="B18" s="164"/>
      <c r="C18" s="164"/>
      <c r="D18" s="164"/>
      <c r="E18" s="164"/>
      <c r="F18" s="164"/>
      <c r="G18" s="164"/>
      <c r="H18" s="164"/>
      <c r="I18" s="165"/>
      <c r="J18" s="62"/>
      <c r="K18" s="166" t="s">
        <v>176</v>
      </c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65"/>
      <c r="BI18" s="167" t="s">
        <v>7</v>
      </c>
      <c r="BJ18" s="168"/>
      <c r="BK18" s="168"/>
      <c r="BL18" s="168"/>
      <c r="BM18" s="168"/>
      <c r="BN18" s="168"/>
      <c r="BO18" s="168"/>
      <c r="BP18" s="168"/>
      <c r="BQ18" s="168"/>
      <c r="BR18" s="168"/>
      <c r="BS18" s="169"/>
      <c r="BT18" s="176">
        <f>BT19+BT33+BT47</f>
        <v>10410.448755205462</v>
      </c>
      <c r="BU18" s="168"/>
      <c r="BV18" s="168"/>
      <c r="BW18" s="168"/>
      <c r="BX18" s="168"/>
      <c r="BY18" s="168"/>
      <c r="BZ18" s="168"/>
      <c r="CA18" s="168"/>
      <c r="CB18" s="168"/>
      <c r="CC18" s="169"/>
      <c r="CD18" s="176">
        <f>CD19+CD33+CD47</f>
        <v>29320.462482504307</v>
      </c>
      <c r="CE18" s="168"/>
      <c r="CF18" s="168"/>
      <c r="CG18" s="168"/>
      <c r="CH18" s="168"/>
      <c r="CI18" s="168"/>
      <c r="CJ18" s="168"/>
      <c r="CK18" s="168"/>
      <c r="CL18" s="168"/>
      <c r="CM18" s="169"/>
      <c r="CN18" s="173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5"/>
      <c r="DE18" s="99" t="b">
        <f>'[5]долгосроч. параметры'!$D$65=BT18</f>
        <v>1</v>
      </c>
      <c r="DF18" s="99" t="b">
        <f>'[5]долгосроч. параметры'!$E$65=CD18</f>
        <v>1</v>
      </c>
    </row>
    <row r="19" spans="1:110" s="54" customFormat="1" ht="30" customHeight="1" x14ac:dyDescent="0.2">
      <c r="A19" s="163" t="s">
        <v>10</v>
      </c>
      <c r="B19" s="164"/>
      <c r="C19" s="164"/>
      <c r="D19" s="164"/>
      <c r="E19" s="164"/>
      <c r="F19" s="164"/>
      <c r="G19" s="164"/>
      <c r="H19" s="164"/>
      <c r="I19" s="165"/>
      <c r="J19" s="62"/>
      <c r="K19" s="166" t="s">
        <v>177</v>
      </c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65"/>
      <c r="BI19" s="167" t="s">
        <v>7</v>
      </c>
      <c r="BJ19" s="168"/>
      <c r="BK19" s="168"/>
      <c r="BL19" s="168"/>
      <c r="BM19" s="168"/>
      <c r="BN19" s="168"/>
      <c r="BO19" s="168"/>
      <c r="BP19" s="168"/>
      <c r="BQ19" s="168"/>
      <c r="BR19" s="168"/>
      <c r="BS19" s="169"/>
      <c r="BT19" s="176">
        <f>BT20+BT25+BT27+BT31+BT32</f>
        <v>8568.0153996369445</v>
      </c>
      <c r="BU19" s="168"/>
      <c r="BV19" s="168"/>
      <c r="BW19" s="168"/>
      <c r="BX19" s="168"/>
      <c r="BY19" s="168"/>
      <c r="BZ19" s="168"/>
      <c r="CA19" s="168"/>
      <c r="CB19" s="168"/>
      <c r="CC19" s="169"/>
      <c r="CD19" s="176">
        <f>CD20+CD25+CD27+CD31+CD32</f>
        <v>19353.299500482433</v>
      </c>
      <c r="CE19" s="168"/>
      <c r="CF19" s="168"/>
      <c r="CG19" s="168"/>
      <c r="CH19" s="168"/>
      <c r="CI19" s="168"/>
      <c r="CJ19" s="168"/>
      <c r="CK19" s="168"/>
      <c r="CL19" s="168"/>
      <c r="CM19" s="169"/>
      <c r="CN19" s="173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5"/>
      <c r="DE19" s="99" t="b">
        <f>'[5]долгосроч. параметры'!$D$37=BT19</f>
        <v>1</v>
      </c>
      <c r="DF19" s="99" t="b">
        <f>'[5]долгосроч. параметры'!$E$37=CD19</f>
        <v>1</v>
      </c>
    </row>
    <row r="20" spans="1:110" s="54" customFormat="1" ht="15" customHeight="1" x14ac:dyDescent="0.2">
      <c r="A20" s="163" t="s">
        <v>11</v>
      </c>
      <c r="B20" s="164"/>
      <c r="C20" s="164"/>
      <c r="D20" s="164"/>
      <c r="E20" s="164"/>
      <c r="F20" s="164"/>
      <c r="G20" s="164"/>
      <c r="H20" s="164"/>
      <c r="I20" s="165"/>
      <c r="J20" s="62"/>
      <c r="K20" s="166" t="s">
        <v>12</v>
      </c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65"/>
      <c r="BI20" s="167" t="s">
        <v>7</v>
      </c>
      <c r="BJ20" s="168"/>
      <c r="BK20" s="168"/>
      <c r="BL20" s="168"/>
      <c r="BM20" s="168"/>
      <c r="BN20" s="168"/>
      <c r="BO20" s="168"/>
      <c r="BP20" s="168"/>
      <c r="BQ20" s="168"/>
      <c r="BR20" s="168"/>
      <c r="BS20" s="169"/>
      <c r="BT20" s="176">
        <f>BT21+BT23</f>
        <v>4257.9732194467961</v>
      </c>
      <c r="BU20" s="180"/>
      <c r="BV20" s="180"/>
      <c r="BW20" s="180"/>
      <c r="BX20" s="180"/>
      <c r="BY20" s="180"/>
      <c r="BZ20" s="180"/>
      <c r="CA20" s="180"/>
      <c r="CB20" s="180"/>
      <c r="CC20" s="181"/>
      <c r="CD20" s="176">
        <f>CD21+CD23</f>
        <v>14528.777428645484</v>
      </c>
      <c r="CE20" s="180"/>
      <c r="CF20" s="180"/>
      <c r="CG20" s="180"/>
      <c r="CH20" s="180"/>
      <c r="CI20" s="180"/>
      <c r="CJ20" s="180"/>
      <c r="CK20" s="180"/>
      <c r="CL20" s="180"/>
      <c r="CM20" s="181"/>
      <c r="CN20" s="173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5"/>
      <c r="DE20" s="99"/>
      <c r="DF20" s="99"/>
    </row>
    <row r="21" spans="1:110" s="54" customFormat="1" ht="30" customHeight="1" x14ac:dyDescent="0.2">
      <c r="A21" s="163" t="s">
        <v>14</v>
      </c>
      <c r="B21" s="164"/>
      <c r="C21" s="164"/>
      <c r="D21" s="164"/>
      <c r="E21" s="164"/>
      <c r="F21" s="164"/>
      <c r="G21" s="164"/>
      <c r="H21" s="164"/>
      <c r="I21" s="165"/>
      <c r="J21" s="62"/>
      <c r="K21" s="166" t="s">
        <v>178</v>
      </c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65"/>
      <c r="BI21" s="167" t="s">
        <v>7</v>
      </c>
      <c r="BJ21" s="168"/>
      <c r="BK21" s="168"/>
      <c r="BL21" s="168"/>
      <c r="BM21" s="168"/>
      <c r="BN21" s="168"/>
      <c r="BO21" s="168"/>
      <c r="BP21" s="168"/>
      <c r="BQ21" s="168"/>
      <c r="BR21" s="168"/>
      <c r="BS21" s="169"/>
      <c r="BT21" s="176">
        <f>'[5]долгосроч. параметры'!$D$18</f>
        <v>285.34463269907155</v>
      </c>
      <c r="BU21" s="180"/>
      <c r="BV21" s="180"/>
      <c r="BW21" s="180"/>
      <c r="BX21" s="180"/>
      <c r="BY21" s="180"/>
      <c r="BZ21" s="180"/>
      <c r="CA21" s="180"/>
      <c r="CB21" s="180"/>
      <c r="CC21" s="181"/>
      <c r="CD21" s="176">
        <f>'[5]долгосроч. параметры'!$E$18</f>
        <v>905.40476606556922</v>
      </c>
      <c r="CE21" s="168"/>
      <c r="CF21" s="168"/>
      <c r="CG21" s="168"/>
      <c r="CH21" s="168"/>
      <c r="CI21" s="168"/>
      <c r="CJ21" s="168"/>
      <c r="CK21" s="168"/>
      <c r="CL21" s="168"/>
      <c r="CM21" s="169"/>
      <c r="CN21" s="173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4"/>
      <c r="DC21" s="174"/>
      <c r="DD21" s="175"/>
      <c r="DE21" s="97"/>
      <c r="DF21" s="97"/>
    </row>
    <row r="22" spans="1:110" s="54" customFormat="1" ht="15" customHeight="1" x14ac:dyDescent="0.2">
      <c r="A22" s="163" t="s">
        <v>15</v>
      </c>
      <c r="B22" s="164"/>
      <c r="C22" s="164"/>
      <c r="D22" s="164"/>
      <c r="E22" s="164"/>
      <c r="F22" s="164"/>
      <c r="G22" s="164"/>
      <c r="H22" s="164"/>
      <c r="I22" s="165"/>
      <c r="J22" s="62"/>
      <c r="K22" s="166" t="s">
        <v>179</v>
      </c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65"/>
      <c r="BI22" s="167" t="s">
        <v>7</v>
      </c>
      <c r="BJ22" s="168"/>
      <c r="BK22" s="168"/>
      <c r="BL22" s="168"/>
      <c r="BM22" s="168"/>
      <c r="BN22" s="168"/>
      <c r="BO22" s="168"/>
      <c r="BP22" s="168"/>
      <c r="BQ22" s="168"/>
      <c r="BR22" s="168"/>
      <c r="BS22" s="169"/>
      <c r="BT22" s="182">
        <f>'[6]таб 1.15'!$Q$8/'[6]таб 1.15'!$Q$7*'[7]долгосроч. параметры'!$R$18</f>
        <v>85.731085648305566</v>
      </c>
      <c r="BU22" s="183"/>
      <c r="BV22" s="183"/>
      <c r="BW22" s="183"/>
      <c r="BX22" s="183"/>
      <c r="BY22" s="183"/>
      <c r="BZ22" s="183"/>
      <c r="CA22" s="183"/>
      <c r="CB22" s="183"/>
      <c r="CC22" s="184"/>
      <c r="CD22" s="182">
        <f>'[8]таб 1.15'!$O$8</f>
        <v>710.16034068826025</v>
      </c>
      <c r="CE22" s="183"/>
      <c r="CF22" s="183"/>
      <c r="CG22" s="183"/>
      <c r="CH22" s="183"/>
      <c r="CI22" s="183"/>
      <c r="CJ22" s="183"/>
      <c r="CK22" s="183"/>
      <c r="CL22" s="183"/>
      <c r="CM22" s="184"/>
      <c r="CN22" s="173"/>
      <c r="CO22" s="174"/>
      <c r="CP22" s="174"/>
      <c r="CQ22" s="174"/>
      <c r="CR22" s="174"/>
      <c r="CS22" s="174"/>
      <c r="CT22" s="174"/>
      <c r="CU22" s="174"/>
      <c r="CV22" s="174"/>
      <c r="CW22" s="174"/>
      <c r="CX22" s="174"/>
      <c r="CY22" s="174"/>
      <c r="CZ22" s="174"/>
      <c r="DA22" s="174"/>
      <c r="DB22" s="174"/>
      <c r="DC22" s="174"/>
      <c r="DD22" s="175"/>
      <c r="DE22" s="97"/>
      <c r="DF22" s="97"/>
    </row>
    <row r="23" spans="1:110" s="54" customFormat="1" ht="65.25" customHeight="1" x14ac:dyDescent="0.2">
      <c r="A23" s="163" t="s">
        <v>180</v>
      </c>
      <c r="B23" s="164"/>
      <c r="C23" s="164"/>
      <c r="D23" s="164"/>
      <c r="E23" s="164"/>
      <c r="F23" s="164"/>
      <c r="G23" s="164"/>
      <c r="H23" s="164"/>
      <c r="I23" s="165"/>
      <c r="J23" s="62"/>
      <c r="K23" s="166" t="s">
        <v>181</v>
      </c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65"/>
      <c r="BI23" s="167" t="s">
        <v>7</v>
      </c>
      <c r="BJ23" s="168"/>
      <c r="BK23" s="168"/>
      <c r="BL23" s="168"/>
      <c r="BM23" s="168"/>
      <c r="BN23" s="168"/>
      <c r="BO23" s="168"/>
      <c r="BP23" s="168"/>
      <c r="BQ23" s="168"/>
      <c r="BR23" s="168"/>
      <c r="BS23" s="169"/>
      <c r="BT23" s="176">
        <f>'[5]долгосроч. параметры'!$D$19+'[5]долгосроч. параметры'!$D$22</f>
        <v>3972.6285867477245</v>
      </c>
      <c r="BU23" s="180"/>
      <c r="BV23" s="180"/>
      <c r="BW23" s="180"/>
      <c r="BX23" s="180"/>
      <c r="BY23" s="180"/>
      <c r="BZ23" s="180"/>
      <c r="CA23" s="180"/>
      <c r="CB23" s="180"/>
      <c r="CC23" s="181"/>
      <c r="CD23" s="176">
        <f>'[5]долгосроч. параметры'!$E$19+'[5]долгосроч. параметры'!$E$22</f>
        <v>13623.372662579915</v>
      </c>
      <c r="CE23" s="168"/>
      <c r="CF23" s="168"/>
      <c r="CG23" s="168"/>
      <c r="CH23" s="168"/>
      <c r="CI23" s="168"/>
      <c r="CJ23" s="168"/>
      <c r="CK23" s="168"/>
      <c r="CL23" s="168"/>
      <c r="CM23" s="169"/>
      <c r="CN23" s="173"/>
      <c r="CO23" s="174"/>
      <c r="CP23" s="174"/>
      <c r="CQ23" s="174"/>
      <c r="CR23" s="174"/>
      <c r="CS23" s="174"/>
      <c r="CT23" s="174"/>
      <c r="CU23" s="174"/>
      <c r="CV23" s="174"/>
      <c r="CW23" s="174"/>
      <c r="CX23" s="174"/>
      <c r="CY23" s="174"/>
      <c r="CZ23" s="174"/>
      <c r="DA23" s="174"/>
      <c r="DB23" s="174"/>
      <c r="DC23" s="174"/>
      <c r="DD23" s="175"/>
      <c r="DE23" s="97"/>
      <c r="DF23" s="97"/>
    </row>
    <row r="24" spans="1:110" s="54" customFormat="1" ht="15" customHeight="1" x14ac:dyDescent="0.2">
      <c r="A24" s="163" t="s">
        <v>182</v>
      </c>
      <c r="B24" s="164"/>
      <c r="C24" s="164"/>
      <c r="D24" s="164"/>
      <c r="E24" s="164"/>
      <c r="F24" s="164"/>
      <c r="G24" s="164"/>
      <c r="H24" s="164"/>
      <c r="I24" s="165"/>
      <c r="J24" s="62"/>
      <c r="K24" s="166" t="s">
        <v>183</v>
      </c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65"/>
      <c r="BI24" s="167" t="s">
        <v>7</v>
      </c>
      <c r="BJ24" s="168"/>
      <c r="BK24" s="168"/>
      <c r="BL24" s="168"/>
      <c r="BM24" s="168"/>
      <c r="BN24" s="168"/>
      <c r="BO24" s="168"/>
      <c r="BP24" s="168"/>
      <c r="BQ24" s="168"/>
      <c r="BR24" s="168"/>
      <c r="BS24" s="169"/>
      <c r="BT24" s="176">
        <f>'[5]долгосроч. параметры'!$D$22</f>
        <v>1193.5663846130749</v>
      </c>
      <c r="BU24" s="180"/>
      <c r="BV24" s="180"/>
      <c r="BW24" s="180"/>
      <c r="BX24" s="180"/>
      <c r="BY24" s="180"/>
      <c r="BZ24" s="180"/>
      <c r="CA24" s="180"/>
      <c r="CB24" s="180"/>
      <c r="CC24" s="181"/>
      <c r="CD24" s="176">
        <f>'[5]долгосроч. параметры'!$E$22</f>
        <v>10231.784577082415</v>
      </c>
      <c r="CE24" s="168"/>
      <c r="CF24" s="168"/>
      <c r="CG24" s="168"/>
      <c r="CH24" s="168"/>
      <c r="CI24" s="168"/>
      <c r="CJ24" s="168"/>
      <c r="CK24" s="168"/>
      <c r="CL24" s="168"/>
      <c r="CM24" s="169"/>
      <c r="CN24" s="173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5"/>
      <c r="DE24" s="97"/>
      <c r="DF24" s="97"/>
    </row>
    <row r="25" spans="1:110" s="54" customFormat="1" ht="15" customHeight="1" x14ac:dyDescent="0.2">
      <c r="A25" s="163" t="s">
        <v>13</v>
      </c>
      <c r="B25" s="164"/>
      <c r="C25" s="164"/>
      <c r="D25" s="164"/>
      <c r="E25" s="164"/>
      <c r="F25" s="164"/>
      <c r="G25" s="164"/>
      <c r="H25" s="164"/>
      <c r="I25" s="165"/>
      <c r="J25" s="62"/>
      <c r="K25" s="166" t="s">
        <v>79</v>
      </c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65"/>
      <c r="BI25" s="167" t="s">
        <v>7</v>
      </c>
      <c r="BJ25" s="168"/>
      <c r="BK25" s="168"/>
      <c r="BL25" s="168"/>
      <c r="BM25" s="168"/>
      <c r="BN25" s="168"/>
      <c r="BO25" s="168"/>
      <c r="BP25" s="168"/>
      <c r="BQ25" s="168"/>
      <c r="BR25" s="168"/>
      <c r="BS25" s="169"/>
      <c r="BT25" s="176">
        <f>'[5]долгосроч. параметры'!$D$20</f>
        <v>2176.9844023602564</v>
      </c>
      <c r="BU25" s="180"/>
      <c r="BV25" s="180"/>
      <c r="BW25" s="180"/>
      <c r="BX25" s="180"/>
      <c r="BY25" s="180"/>
      <c r="BZ25" s="180"/>
      <c r="CA25" s="180"/>
      <c r="CB25" s="180"/>
      <c r="CC25" s="181"/>
      <c r="CD25" s="176">
        <f>'[5]долгосроч. параметры'!$E$20</f>
        <v>3446.0857669329293</v>
      </c>
      <c r="CE25" s="168"/>
      <c r="CF25" s="168"/>
      <c r="CG25" s="168"/>
      <c r="CH25" s="168"/>
      <c r="CI25" s="168"/>
      <c r="CJ25" s="168"/>
      <c r="CK25" s="168"/>
      <c r="CL25" s="168"/>
      <c r="CM25" s="169"/>
      <c r="CN25" s="173"/>
      <c r="CO25" s="174"/>
      <c r="CP25" s="174"/>
      <c r="CQ25" s="174"/>
      <c r="CR25" s="174"/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5"/>
      <c r="DE25" s="99"/>
      <c r="DF25" s="99"/>
    </row>
    <row r="26" spans="1:110" s="54" customFormat="1" ht="15" customHeight="1" x14ac:dyDescent="0.2">
      <c r="A26" s="163" t="s">
        <v>184</v>
      </c>
      <c r="B26" s="164"/>
      <c r="C26" s="164"/>
      <c r="D26" s="164"/>
      <c r="E26" s="164"/>
      <c r="F26" s="164"/>
      <c r="G26" s="164"/>
      <c r="H26" s="164"/>
      <c r="I26" s="165"/>
      <c r="J26" s="62"/>
      <c r="K26" s="166" t="s">
        <v>183</v>
      </c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65"/>
      <c r="BI26" s="167" t="s">
        <v>7</v>
      </c>
      <c r="BJ26" s="168"/>
      <c r="BK26" s="168"/>
      <c r="BL26" s="168"/>
      <c r="BM26" s="168"/>
      <c r="BN26" s="168"/>
      <c r="BO26" s="168"/>
      <c r="BP26" s="168"/>
      <c r="BQ26" s="168"/>
      <c r="BR26" s="168"/>
      <c r="BS26" s="169"/>
      <c r="BT26" s="176"/>
      <c r="BU26" s="180"/>
      <c r="BV26" s="180"/>
      <c r="BW26" s="180"/>
      <c r="BX26" s="180"/>
      <c r="BY26" s="180"/>
      <c r="BZ26" s="180"/>
      <c r="CA26" s="180"/>
      <c r="CB26" s="180"/>
      <c r="CC26" s="181"/>
      <c r="CD26" s="167"/>
      <c r="CE26" s="168"/>
      <c r="CF26" s="168"/>
      <c r="CG26" s="168"/>
      <c r="CH26" s="168"/>
      <c r="CI26" s="168"/>
      <c r="CJ26" s="168"/>
      <c r="CK26" s="168"/>
      <c r="CL26" s="168"/>
      <c r="CM26" s="169"/>
      <c r="CN26" s="173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5"/>
      <c r="DE26" s="97"/>
      <c r="DF26" s="97"/>
    </row>
    <row r="27" spans="1:110" s="54" customFormat="1" ht="30" customHeight="1" x14ac:dyDescent="0.2">
      <c r="A27" s="163" t="s">
        <v>16</v>
      </c>
      <c r="B27" s="164"/>
      <c r="C27" s="164"/>
      <c r="D27" s="164"/>
      <c r="E27" s="164"/>
      <c r="F27" s="164"/>
      <c r="G27" s="164"/>
      <c r="H27" s="164"/>
      <c r="I27" s="165"/>
      <c r="J27" s="62"/>
      <c r="K27" s="166" t="s">
        <v>185</v>
      </c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65"/>
      <c r="BI27" s="167" t="s">
        <v>7</v>
      </c>
      <c r="BJ27" s="168"/>
      <c r="BK27" s="168"/>
      <c r="BL27" s="168"/>
      <c r="BM27" s="168"/>
      <c r="BN27" s="168"/>
      <c r="BO27" s="168"/>
      <c r="BP27" s="168"/>
      <c r="BQ27" s="168"/>
      <c r="BR27" s="168"/>
      <c r="BS27" s="169"/>
      <c r="BT27" s="176">
        <f>'[5]долгосроч. параметры'!$D$30+'[5]долгосроч. параметры'!$D$31+'[5]долгосроч. параметры'!$D$32+'[5]долгосроч. параметры'!$D$33+'[5]долгосроч. параметры'!$D$34</f>
        <v>2133.0577778298921</v>
      </c>
      <c r="BU27" s="180"/>
      <c r="BV27" s="180"/>
      <c r="BW27" s="180"/>
      <c r="BX27" s="180"/>
      <c r="BY27" s="180"/>
      <c r="BZ27" s="180"/>
      <c r="CA27" s="180"/>
      <c r="CB27" s="180"/>
      <c r="CC27" s="181"/>
      <c r="CD27" s="176">
        <f>'[5]долгосроч. параметры'!$E$30+'[5]долгосроч. параметры'!$E$31+'[5]долгосроч. параметры'!$E$32+'[5]долгосроч. параметры'!$E$33+'[5]долгосроч. параметры'!$E$34</f>
        <v>1378.4363049040167</v>
      </c>
      <c r="CE27" s="168"/>
      <c r="CF27" s="168"/>
      <c r="CG27" s="168"/>
      <c r="CH27" s="168"/>
      <c r="CI27" s="168"/>
      <c r="CJ27" s="168"/>
      <c r="CK27" s="168"/>
      <c r="CL27" s="168"/>
      <c r="CM27" s="169"/>
      <c r="CN27" s="173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5"/>
      <c r="DE27" s="99"/>
      <c r="DF27" s="100"/>
    </row>
    <row r="28" spans="1:110" s="54" customFormat="1" ht="30" customHeight="1" x14ac:dyDescent="0.2">
      <c r="A28" s="163" t="s">
        <v>186</v>
      </c>
      <c r="B28" s="164"/>
      <c r="C28" s="164"/>
      <c r="D28" s="164"/>
      <c r="E28" s="164"/>
      <c r="F28" s="164"/>
      <c r="G28" s="164"/>
      <c r="H28" s="164"/>
      <c r="I28" s="165"/>
      <c r="J28" s="62"/>
      <c r="K28" s="166" t="s">
        <v>187</v>
      </c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65"/>
      <c r="BI28" s="167" t="s">
        <v>7</v>
      </c>
      <c r="BJ28" s="168"/>
      <c r="BK28" s="168"/>
      <c r="BL28" s="168"/>
      <c r="BM28" s="168"/>
      <c r="BN28" s="168"/>
      <c r="BO28" s="168"/>
      <c r="BP28" s="168"/>
      <c r="BQ28" s="168"/>
      <c r="BR28" s="168"/>
      <c r="BS28" s="169"/>
      <c r="BT28" s="176"/>
      <c r="BU28" s="180"/>
      <c r="BV28" s="180"/>
      <c r="BW28" s="180"/>
      <c r="BX28" s="180"/>
      <c r="BY28" s="180"/>
      <c r="BZ28" s="180"/>
      <c r="CA28" s="180"/>
      <c r="CB28" s="180"/>
      <c r="CC28" s="181"/>
      <c r="CD28" s="167"/>
      <c r="CE28" s="168"/>
      <c r="CF28" s="168"/>
      <c r="CG28" s="168"/>
      <c r="CH28" s="168"/>
      <c r="CI28" s="168"/>
      <c r="CJ28" s="168"/>
      <c r="CK28" s="168"/>
      <c r="CL28" s="168"/>
      <c r="CM28" s="169"/>
      <c r="CN28" s="173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5"/>
      <c r="DE28" s="97"/>
      <c r="DF28" s="97"/>
    </row>
    <row r="29" spans="1:110" s="54" customFormat="1" ht="15" customHeight="1" x14ac:dyDescent="0.2">
      <c r="A29" s="163" t="s">
        <v>188</v>
      </c>
      <c r="B29" s="164"/>
      <c r="C29" s="164"/>
      <c r="D29" s="164"/>
      <c r="E29" s="164"/>
      <c r="F29" s="164"/>
      <c r="G29" s="164"/>
      <c r="H29" s="164"/>
      <c r="I29" s="165"/>
      <c r="J29" s="62"/>
      <c r="K29" s="166" t="s">
        <v>189</v>
      </c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65"/>
      <c r="BI29" s="167" t="s">
        <v>7</v>
      </c>
      <c r="BJ29" s="168"/>
      <c r="BK29" s="168"/>
      <c r="BL29" s="168"/>
      <c r="BM29" s="168"/>
      <c r="BN29" s="168"/>
      <c r="BO29" s="168"/>
      <c r="BP29" s="168"/>
      <c r="BQ29" s="168"/>
      <c r="BR29" s="168"/>
      <c r="BS29" s="169"/>
      <c r="BT29" s="176"/>
      <c r="BU29" s="180"/>
      <c r="BV29" s="180"/>
      <c r="BW29" s="180"/>
      <c r="BX29" s="180"/>
      <c r="BY29" s="180"/>
      <c r="BZ29" s="180"/>
      <c r="CA29" s="180"/>
      <c r="CB29" s="180"/>
      <c r="CC29" s="181"/>
      <c r="CD29" s="167"/>
      <c r="CE29" s="168"/>
      <c r="CF29" s="168"/>
      <c r="CG29" s="168"/>
      <c r="CH29" s="168"/>
      <c r="CI29" s="168"/>
      <c r="CJ29" s="168"/>
      <c r="CK29" s="168"/>
      <c r="CL29" s="168"/>
      <c r="CM29" s="169"/>
      <c r="CN29" s="173"/>
      <c r="CO29" s="174"/>
      <c r="CP29" s="174"/>
      <c r="CQ29" s="174"/>
      <c r="CR29" s="174"/>
      <c r="CS29" s="174"/>
      <c r="CT29" s="174"/>
      <c r="CU29" s="174"/>
      <c r="CV29" s="174"/>
      <c r="CW29" s="174"/>
      <c r="CX29" s="174"/>
      <c r="CY29" s="174"/>
      <c r="CZ29" s="174"/>
      <c r="DA29" s="174"/>
      <c r="DB29" s="174"/>
      <c r="DC29" s="174"/>
      <c r="DD29" s="175"/>
      <c r="DE29" s="97"/>
      <c r="DF29" s="97"/>
    </row>
    <row r="30" spans="1:110" s="54" customFormat="1" ht="30" customHeight="1" x14ac:dyDescent="0.2">
      <c r="A30" s="163" t="s">
        <v>190</v>
      </c>
      <c r="B30" s="164"/>
      <c r="C30" s="164"/>
      <c r="D30" s="164"/>
      <c r="E30" s="164"/>
      <c r="F30" s="164"/>
      <c r="G30" s="164"/>
      <c r="H30" s="164"/>
      <c r="I30" s="165"/>
      <c r="J30" s="62"/>
      <c r="K30" s="166" t="s">
        <v>191</v>
      </c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65"/>
      <c r="BI30" s="167" t="s">
        <v>7</v>
      </c>
      <c r="BJ30" s="168"/>
      <c r="BK30" s="168"/>
      <c r="BL30" s="168"/>
      <c r="BM30" s="168"/>
      <c r="BN30" s="168"/>
      <c r="BO30" s="168"/>
      <c r="BP30" s="168"/>
      <c r="BQ30" s="168"/>
      <c r="BR30" s="168"/>
      <c r="BS30" s="169"/>
      <c r="BT30" s="176"/>
      <c r="BU30" s="180"/>
      <c r="BV30" s="180"/>
      <c r="BW30" s="180"/>
      <c r="BX30" s="180"/>
      <c r="BY30" s="180"/>
      <c r="BZ30" s="180"/>
      <c r="CA30" s="180"/>
      <c r="CB30" s="180"/>
      <c r="CC30" s="181"/>
      <c r="CD30" s="167"/>
      <c r="CE30" s="168"/>
      <c r="CF30" s="168"/>
      <c r="CG30" s="168"/>
      <c r="CH30" s="168"/>
      <c r="CI30" s="168"/>
      <c r="CJ30" s="168"/>
      <c r="CK30" s="168"/>
      <c r="CL30" s="168"/>
      <c r="CM30" s="169"/>
      <c r="CN30" s="173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5"/>
      <c r="DE30" s="97"/>
      <c r="DF30" s="97"/>
    </row>
    <row r="31" spans="1:110" s="54" customFormat="1" ht="45" customHeight="1" x14ac:dyDescent="0.2">
      <c r="A31" s="163" t="s">
        <v>192</v>
      </c>
      <c r="B31" s="164"/>
      <c r="C31" s="164"/>
      <c r="D31" s="164"/>
      <c r="E31" s="164"/>
      <c r="F31" s="164"/>
      <c r="G31" s="164"/>
      <c r="H31" s="164"/>
      <c r="I31" s="165"/>
      <c r="J31" s="62"/>
      <c r="K31" s="166" t="s">
        <v>193</v>
      </c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65"/>
      <c r="BI31" s="167" t="s">
        <v>7</v>
      </c>
      <c r="BJ31" s="168"/>
      <c r="BK31" s="168"/>
      <c r="BL31" s="168"/>
      <c r="BM31" s="168"/>
      <c r="BN31" s="168"/>
      <c r="BO31" s="168"/>
      <c r="BP31" s="168"/>
      <c r="BQ31" s="168"/>
      <c r="BR31" s="168"/>
      <c r="BS31" s="169"/>
      <c r="BT31" s="176"/>
      <c r="BU31" s="180"/>
      <c r="BV31" s="180"/>
      <c r="BW31" s="180"/>
      <c r="BX31" s="180"/>
      <c r="BY31" s="180"/>
      <c r="BZ31" s="180"/>
      <c r="CA31" s="180"/>
      <c r="CB31" s="180"/>
      <c r="CC31" s="181"/>
      <c r="CD31" s="167"/>
      <c r="CE31" s="168"/>
      <c r="CF31" s="168"/>
      <c r="CG31" s="168"/>
      <c r="CH31" s="168"/>
      <c r="CI31" s="168"/>
      <c r="CJ31" s="168"/>
      <c r="CK31" s="168"/>
      <c r="CL31" s="168"/>
      <c r="CM31" s="169"/>
      <c r="CN31" s="173"/>
      <c r="CO31" s="174"/>
      <c r="CP31" s="174"/>
      <c r="CQ31" s="174"/>
      <c r="CR31" s="174"/>
      <c r="CS31" s="174"/>
      <c r="CT31" s="174"/>
      <c r="CU31" s="174"/>
      <c r="CV31" s="174"/>
      <c r="CW31" s="174"/>
      <c r="CX31" s="174"/>
      <c r="CY31" s="174"/>
      <c r="CZ31" s="174"/>
      <c r="DA31" s="174"/>
      <c r="DB31" s="174"/>
      <c r="DC31" s="174"/>
      <c r="DD31" s="175"/>
      <c r="DE31" s="97"/>
      <c r="DF31" s="97"/>
    </row>
    <row r="32" spans="1:110" s="54" customFormat="1" ht="30" customHeight="1" x14ac:dyDescent="0.2">
      <c r="A32" s="163" t="s">
        <v>194</v>
      </c>
      <c r="B32" s="164"/>
      <c r="C32" s="164"/>
      <c r="D32" s="164"/>
      <c r="E32" s="164"/>
      <c r="F32" s="164"/>
      <c r="G32" s="164"/>
      <c r="H32" s="164"/>
      <c r="I32" s="165"/>
      <c r="J32" s="62"/>
      <c r="K32" s="166" t="s">
        <v>195</v>
      </c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65"/>
      <c r="BI32" s="167" t="s">
        <v>7</v>
      </c>
      <c r="BJ32" s="168"/>
      <c r="BK32" s="168"/>
      <c r="BL32" s="168"/>
      <c r="BM32" s="168"/>
      <c r="BN32" s="168"/>
      <c r="BO32" s="168"/>
      <c r="BP32" s="168"/>
      <c r="BQ32" s="168"/>
      <c r="BR32" s="168"/>
      <c r="BS32" s="169"/>
      <c r="BT32" s="176"/>
      <c r="BU32" s="180"/>
      <c r="BV32" s="180"/>
      <c r="BW32" s="180"/>
      <c r="BX32" s="180"/>
      <c r="BY32" s="180"/>
      <c r="BZ32" s="180"/>
      <c r="CA32" s="180"/>
      <c r="CB32" s="180"/>
      <c r="CC32" s="181"/>
      <c r="CD32" s="167"/>
      <c r="CE32" s="168"/>
      <c r="CF32" s="168"/>
      <c r="CG32" s="168"/>
      <c r="CH32" s="168"/>
      <c r="CI32" s="168"/>
      <c r="CJ32" s="168"/>
      <c r="CK32" s="168"/>
      <c r="CL32" s="168"/>
      <c r="CM32" s="169"/>
      <c r="CN32" s="173"/>
      <c r="CO32" s="174"/>
      <c r="CP32" s="174"/>
      <c r="CQ32" s="174"/>
      <c r="CR32" s="174"/>
      <c r="CS32" s="174"/>
      <c r="CT32" s="174"/>
      <c r="CU32" s="174"/>
      <c r="CV32" s="174"/>
      <c r="CW32" s="174"/>
      <c r="CX32" s="174"/>
      <c r="CY32" s="174"/>
      <c r="CZ32" s="174"/>
      <c r="DA32" s="174"/>
      <c r="DB32" s="174"/>
      <c r="DC32" s="174"/>
      <c r="DD32" s="175"/>
      <c r="DE32" s="97"/>
      <c r="DF32" s="97"/>
    </row>
    <row r="33" spans="1:110" s="54" customFormat="1" ht="30" customHeight="1" x14ac:dyDescent="0.2">
      <c r="A33" s="163" t="s">
        <v>196</v>
      </c>
      <c r="B33" s="164"/>
      <c r="C33" s="164"/>
      <c r="D33" s="164"/>
      <c r="E33" s="164"/>
      <c r="F33" s="164"/>
      <c r="G33" s="164"/>
      <c r="H33" s="164"/>
      <c r="I33" s="165"/>
      <c r="J33" s="62"/>
      <c r="K33" s="166" t="s">
        <v>197</v>
      </c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65"/>
      <c r="BI33" s="167" t="s">
        <v>7</v>
      </c>
      <c r="BJ33" s="168"/>
      <c r="BK33" s="168"/>
      <c r="BL33" s="168"/>
      <c r="BM33" s="168"/>
      <c r="BN33" s="168"/>
      <c r="BO33" s="168"/>
      <c r="BP33" s="168"/>
      <c r="BQ33" s="168"/>
      <c r="BR33" s="168"/>
      <c r="BS33" s="169"/>
      <c r="BT33" s="176">
        <f>BT34+BT35+BT36+BT37+BT38+BT39+BT40+BT41+BT42+BT43+BT45+BT46</f>
        <v>3534.8447569046298</v>
      </c>
      <c r="BU33" s="180"/>
      <c r="BV33" s="180"/>
      <c r="BW33" s="180"/>
      <c r="BX33" s="180"/>
      <c r="BY33" s="180"/>
      <c r="BZ33" s="180"/>
      <c r="CA33" s="180"/>
      <c r="CB33" s="180"/>
      <c r="CC33" s="181"/>
      <c r="CD33" s="176">
        <f>CD34+CD35+CD36+CD37+CD38+CD39+CD40+CD41+CD42+CD43+CD45+CD46</f>
        <v>9967.162982021875</v>
      </c>
      <c r="CE33" s="180"/>
      <c r="CF33" s="180"/>
      <c r="CG33" s="180"/>
      <c r="CH33" s="180"/>
      <c r="CI33" s="180"/>
      <c r="CJ33" s="180"/>
      <c r="CK33" s="180"/>
      <c r="CL33" s="180"/>
      <c r="CM33" s="181"/>
      <c r="CN33" s="173"/>
      <c r="CO33" s="174"/>
      <c r="CP33" s="174"/>
      <c r="CQ33" s="174"/>
      <c r="CR33" s="174"/>
      <c r="CS33" s="174"/>
      <c r="CT33" s="174"/>
      <c r="CU33" s="174"/>
      <c r="CV33" s="174"/>
      <c r="CW33" s="174"/>
      <c r="CX33" s="174"/>
      <c r="CY33" s="174"/>
      <c r="CZ33" s="174"/>
      <c r="DA33" s="174"/>
      <c r="DB33" s="174"/>
      <c r="DC33" s="174"/>
      <c r="DD33" s="175"/>
      <c r="DE33" s="99" t="b">
        <f>'[5]долгосроч. параметры'!$D$56=BT33</f>
        <v>1</v>
      </c>
      <c r="DF33" s="106">
        <f>'[5]долгосроч. параметры'!$E$56-CD33</f>
        <v>0</v>
      </c>
    </row>
    <row r="34" spans="1:110" s="54" customFormat="1" ht="15" customHeight="1" x14ac:dyDescent="0.2">
      <c r="A34" s="163" t="s">
        <v>198</v>
      </c>
      <c r="B34" s="164"/>
      <c r="C34" s="164"/>
      <c r="D34" s="164"/>
      <c r="E34" s="164"/>
      <c r="F34" s="164"/>
      <c r="G34" s="164"/>
      <c r="H34" s="164"/>
      <c r="I34" s="165"/>
      <c r="J34" s="62"/>
      <c r="K34" s="166" t="s">
        <v>199</v>
      </c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65"/>
      <c r="BI34" s="167" t="s">
        <v>7</v>
      </c>
      <c r="BJ34" s="168"/>
      <c r="BK34" s="168"/>
      <c r="BL34" s="168"/>
      <c r="BM34" s="168"/>
      <c r="BN34" s="168"/>
      <c r="BO34" s="168"/>
      <c r="BP34" s="168"/>
      <c r="BQ34" s="168"/>
      <c r="BR34" s="168"/>
      <c r="BS34" s="169"/>
      <c r="BT34" s="176"/>
      <c r="BU34" s="180"/>
      <c r="BV34" s="180"/>
      <c r="BW34" s="180"/>
      <c r="BX34" s="180"/>
      <c r="BY34" s="180"/>
      <c r="BZ34" s="180"/>
      <c r="CA34" s="180"/>
      <c r="CB34" s="180"/>
      <c r="CC34" s="181"/>
      <c r="CD34" s="167"/>
      <c r="CE34" s="168"/>
      <c r="CF34" s="168"/>
      <c r="CG34" s="168"/>
      <c r="CH34" s="168"/>
      <c r="CI34" s="168"/>
      <c r="CJ34" s="168"/>
      <c r="CK34" s="168"/>
      <c r="CL34" s="168"/>
      <c r="CM34" s="169"/>
      <c r="CN34" s="173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5"/>
      <c r="DE34" s="97"/>
      <c r="DF34" s="97"/>
    </row>
    <row r="35" spans="1:110" s="54" customFormat="1" ht="45" customHeight="1" x14ac:dyDescent="0.2">
      <c r="A35" s="163" t="s">
        <v>200</v>
      </c>
      <c r="B35" s="164"/>
      <c r="C35" s="164"/>
      <c r="D35" s="164"/>
      <c r="E35" s="164"/>
      <c r="F35" s="164"/>
      <c r="G35" s="164"/>
      <c r="H35" s="164"/>
      <c r="I35" s="165"/>
      <c r="J35" s="62"/>
      <c r="K35" s="166" t="s">
        <v>201</v>
      </c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65"/>
      <c r="BI35" s="167" t="s">
        <v>7</v>
      </c>
      <c r="BJ35" s="168"/>
      <c r="BK35" s="168"/>
      <c r="BL35" s="168"/>
      <c r="BM35" s="168"/>
      <c r="BN35" s="168"/>
      <c r="BO35" s="168"/>
      <c r="BP35" s="168"/>
      <c r="BQ35" s="168"/>
      <c r="BR35" s="168"/>
      <c r="BS35" s="169"/>
      <c r="BT35" s="176"/>
      <c r="BU35" s="180"/>
      <c r="BV35" s="180"/>
      <c r="BW35" s="180"/>
      <c r="BX35" s="180"/>
      <c r="BY35" s="180"/>
      <c r="BZ35" s="180"/>
      <c r="CA35" s="180"/>
      <c r="CB35" s="180"/>
      <c r="CC35" s="181"/>
      <c r="CD35" s="167"/>
      <c r="CE35" s="168"/>
      <c r="CF35" s="168"/>
      <c r="CG35" s="168"/>
      <c r="CH35" s="168"/>
      <c r="CI35" s="168"/>
      <c r="CJ35" s="168"/>
      <c r="CK35" s="168"/>
      <c r="CL35" s="168"/>
      <c r="CM35" s="169"/>
      <c r="CN35" s="173"/>
      <c r="CO35" s="174"/>
      <c r="CP35" s="174"/>
      <c r="CQ35" s="174"/>
      <c r="CR35" s="174"/>
      <c r="CS35" s="174"/>
      <c r="CT35" s="174"/>
      <c r="CU35" s="174"/>
      <c r="CV35" s="174"/>
      <c r="CW35" s="174"/>
      <c r="CX35" s="174"/>
      <c r="CY35" s="174"/>
      <c r="CZ35" s="174"/>
      <c r="DA35" s="174"/>
      <c r="DB35" s="174"/>
      <c r="DC35" s="174"/>
      <c r="DD35" s="175"/>
      <c r="DE35" s="97"/>
      <c r="DF35" s="97"/>
    </row>
    <row r="36" spans="1:110" s="54" customFormat="1" ht="15" customHeight="1" x14ac:dyDescent="0.2">
      <c r="A36" s="163" t="s">
        <v>202</v>
      </c>
      <c r="B36" s="164"/>
      <c r="C36" s="164"/>
      <c r="D36" s="164"/>
      <c r="E36" s="164"/>
      <c r="F36" s="164"/>
      <c r="G36" s="164"/>
      <c r="H36" s="164"/>
      <c r="I36" s="165"/>
      <c r="J36" s="62"/>
      <c r="K36" s="166" t="s">
        <v>203</v>
      </c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65"/>
      <c r="BI36" s="167" t="s">
        <v>7</v>
      </c>
      <c r="BJ36" s="168"/>
      <c r="BK36" s="168"/>
      <c r="BL36" s="168"/>
      <c r="BM36" s="168"/>
      <c r="BN36" s="168"/>
      <c r="BO36" s="168"/>
      <c r="BP36" s="168"/>
      <c r="BQ36" s="168"/>
      <c r="BR36" s="168"/>
      <c r="BS36" s="169"/>
      <c r="BT36" s="176"/>
      <c r="BU36" s="180"/>
      <c r="BV36" s="180"/>
      <c r="BW36" s="180"/>
      <c r="BX36" s="180"/>
      <c r="BY36" s="180"/>
      <c r="BZ36" s="180"/>
      <c r="CA36" s="180"/>
      <c r="CB36" s="180"/>
      <c r="CC36" s="181"/>
      <c r="CD36" s="167"/>
      <c r="CE36" s="168"/>
      <c r="CF36" s="168"/>
      <c r="CG36" s="168"/>
      <c r="CH36" s="168"/>
      <c r="CI36" s="168"/>
      <c r="CJ36" s="168"/>
      <c r="CK36" s="168"/>
      <c r="CL36" s="168"/>
      <c r="CM36" s="169"/>
      <c r="CN36" s="173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5"/>
      <c r="DE36" s="97"/>
      <c r="DF36" s="97"/>
    </row>
    <row r="37" spans="1:110" s="54" customFormat="1" ht="15" customHeight="1" x14ac:dyDescent="0.2">
      <c r="A37" s="163" t="s">
        <v>204</v>
      </c>
      <c r="B37" s="164"/>
      <c r="C37" s="164"/>
      <c r="D37" s="164"/>
      <c r="E37" s="164"/>
      <c r="F37" s="164"/>
      <c r="G37" s="164"/>
      <c r="H37" s="164"/>
      <c r="I37" s="165"/>
      <c r="J37" s="62"/>
      <c r="K37" s="166" t="s">
        <v>83</v>
      </c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65"/>
      <c r="BI37" s="167" t="s">
        <v>7</v>
      </c>
      <c r="BJ37" s="168"/>
      <c r="BK37" s="168"/>
      <c r="BL37" s="168"/>
      <c r="BM37" s="168"/>
      <c r="BN37" s="168"/>
      <c r="BO37" s="168"/>
      <c r="BP37" s="168"/>
      <c r="BQ37" s="168"/>
      <c r="BR37" s="168"/>
      <c r="BS37" s="169"/>
      <c r="BT37" s="176">
        <f>'[5]долгосроч. параметры'!$D$49</f>
        <v>681.39611793875997</v>
      </c>
      <c r="BU37" s="180"/>
      <c r="BV37" s="180"/>
      <c r="BW37" s="180"/>
      <c r="BX37" s="180"/>
      <c r="BY37" s="180"/>
      <c r="BZ37" s="180"/>
      <c r="CA37" s="180"/>
      <c r="CB37" s="180"/>
      <c r="CC37" s="181"/>
      <c r="CD37" s="176">
        <f>'[5]долгосроч. параметры'!$E$49</f>
        <v>1052.1803339201458</v>
      </c>
      <c r="CE37" s="168"/>
      <c r="CF37" s="168"/>
      <c r="CG37" s="168"/>
      <c r="CH37" s="168"/>
      <c r="CI37" s="168"/>
      <c r="CJ37" s="168"/>
      <c r="CK37" s="168"/>
      <c r="CL37" s="168"/>
      <c r="CM37" s="169"/>
      <c r="CN37" s="173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5"/>
      <c r="DE37" s="97"/>
      <c r="DF37" s="97"/>
    </row>
    <row r="38" spans="1:110" s="54" customFormat="1" ht="45" customHeight="1" x14ac:dyDescent="0.2">
      <c r="A38" s="163" t="s">
        <v>205</v>
      </c>
      <c r="B38" s="164"/>
      <c r="C38" s="164"/>
      <c r="D38" s="164"/>
      <c r="E38" s="164"/>
      <c r="F38" s="164"/>
      <c r="G38" s="164"/>
      <c r="H38" s="164"/>
      <c r="I38" s="165"/>
      <c r="J38" s="62"/>
      <c r="K38" s="166" t="s">
        <v>206</v>
      </c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65"/>
      <c r="BI38" s="167" t="s">
        <v>7</v>
      </c>
      <c r="BJ38" s="168"/>
      <c r="BK38" s="168"/>
      <c r="BL38" s="168"/>
      <c r="BM38" s="168"/>
      <c r="BN38" s="168"/>
      <c r="BO38" s="168"/>
      <c r="BP38" s="168"/>
      <c r="BQ38" s="168"/>
      <c r="BR38" s="168"/>
      <c r="BS38" s="169"/>
      <c r="BT38" s="176"/>
      <c r="BU38" s="180"/>
      <c r="BV38" s="180"/>
      <c r="BW38" s="180"/>
      <c r="BX38" s="180"/>
      <c r="BY38" s="180"/>
      <c r="BZ38" s="180"/>
      <c r="CA38" s="180"/>
      <c r="CB38" s="180"/>
      <c r="CC38" s="181"/>
      <c r="CD38" s="167"/>
      <c r="CE38" s="168"/>
      <c r="CF38" s="168"/>
      <c r="CG38" s="168"/>
      <c r="CH38" s="168"/>
      <c r="CI38" s="168"/>
      <c r="CJ38" s="168"/>
      <c r="CK38" s="168"/>
      <c r="CL38" s="168"/>
      <c r="CM38" s="169"/>
      <c r="CN38" s="173"/>
      <c r="CO38" s="174"/>
      <c r="CP38" s="174"/>
      <c r="CQ38" s="174"/>
      <c r="CR38" s="174"/>
      <c r="CS38" s="174"/>
      <c r="CT38" s="174"/>
      <c r="CU38" s="174"/>
      <c r="CV38" s="174"/>
      <c r="CW38" s="174"/>
      <c r="CX38" s="174"/>
      <c r="CY38" s="174"/>
      <c r="CZ38" s="174"/>
      <c r="DA38" s="174"/>
      <c r="DB38" s="174"/>
      <c r="DC38" s="174"/>
      <c r="DD38" s="175"/>
      <c r="DE38" s="97"/>
      <c r="DF38" s="97"/>
    </row>
    <row r="39" spans="1:110" s="54" customFormat="1" ht="15" customHeight="1" x14ac:dyDescent="0.2">
      <c r="A39" s="163" t="s">
        <v>207</v>
      </c>
      <c r="B39" s="164"/>
      <c r="C39" s="164"/>
      <c r="D39" s="164"/>
      <c r="E39" s="164"/>
      <c r="F39" s="164"/>
      <c r="G39" s="164"/>
      <c r="H39" s="164"/>
      <c r="I39" s="165"/>
      <c r="J39" s="62"/>
      <c r="K39" s="166" t="s">
        <v>208</v>
      </c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65"/>
      <c r="BI39" s="167" t="s">
        <v>7</v>
      </c>
      <c r="BJ39" s="168"/>
      <c r="BK39" s="168"/>
      <c r="BL39" s="168"/>
      <c r="BM39" s="168"/>
      <c r="BN39" s="168"/>
      <c r="BO39" s="168"/>
      <c r="BP39" s="168"/>
      <c r="BQ39" s="168"/>
      <c r="BR39" s="168"/>
      <c r="BS39" s="169"/>
      <c r="BT39" s="176">
        <f>'[5]долгосроч. параметры'!$D$53</f>
        <v>2646.52</v>
      </c>
      <c r="BU39" s="180"/>
      <c r="BV39" s="180"/>
      <c r="BW39" s="180"/>
      <c r="BX39" s="180"/>
      <c r="BY39" s="180"/>
      <c r="BZ39" s="180"/>
      <c r="CA39" s="180"/>
      <c r="CB39" s="180"/>
      <c r="CC39" s="181"/>
      <c r="CD39" s="176">
        <f>'[5]долгосроч. параметры'!$E$53</f>
        <v>8648.9904942953071</v>
      </c>
      <c r="CE39" s="168"/>
      <c r="CF39" s="168"/>
      <c r="CG39" s="168"/>
      <c r="CH39" s="168"/>
      <c r="CI39" s="168"/>
      <c r="CJ39" s="168"/>
      <c r="CK39" s="168"/>
      <c r="CL39" s="168"/>
      <c r="CM39" s="169"/>
      <c r="CN39" s="173"/>
      <c r="CO39" s="174"/>
      <c r="CP39" s="174"/>
      <c r="CQ39" s="174"/>
      <c r="CR39" s="174"/>
      <c r="CS39" s="174"/>
      <c r="CT39" s="174"/>
      <c r="CU39" s="174"/>
      <c r="CV39" s="174"/>
      <c r="CW39" s="174"/>
      <c r="CX39" s="174"/>
      <c r="CY39" s="174"/>
      <c r="CZ39" s="174"/>
      <c r="DA39" s="174"/>
      <c r="DB39" s="174"/>
      <c r="DC39" s="174"/>
      <c r="DD39" s="175"/>
      <c r="DE39" s="97"/>
      <c r="DF39" s="97"/>
    </row>
    <row r="40" spans="1:110" s="54" customFormat="1" ht="15" customHeight="1" x14ac:dyDescent="0.2">
      <c r="A40" s="163" t="s">
        <v>209</v>
      </c>
      <c r="B40" s="164"/>
      <c r="C40" s="164"/>
      <c r="D40" s="164"/>
      <c r="E40" s="164"/>
      <c r="F40" s="164"/>
      <c r="G40" s="164"/>
      <c r="H40" s="164"/>
      <c r="I40" s="165"/>
      <c r="J40" s="62"/>
      <c r="K40" s="166" t="s">
        <v>210</v>
      </c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65"/>
      <c r="BI40" s="167" t="s">
        <v>7</v>
      </c>
      <c r="BJ40" s="168"/>
      <c r="BK40" s="168"/>
      <c r="BL40" s="168"/>
      <c r="BM40" s="168"/>
      <c r="BN40" s="168"/>
      <c r="BO40" s="168"/>
      <c r="BP40" s="168"/>
      <c r="BQ40" s="168"/>
      <c r="BR40" s="168"/>
      <c r="BS40" s="169"/>
      <c r="BT40" s="176"/>
      <c r="BU40" s="180"/>
      <c r="BV40" s="180"/>
      <c r="BW40" s="180"/>
      <c r="BX40" s="180"/>
      <c r="BY40" s="180"/>
      <c r="BZ40" s="180"/>
      <c r="CA40" s="180"/>
      <c r="CB40" s="180"/>
      <c r="CC40" s="181"/>
      <c r="CD40" s="167"/>
      <c r="CE40" s="168"/>
      <c r="CF40" s="168"/>
      <c r="CG40" s="168"/>
      <c r="CH40" s="168"/>
      <c r="CI40" s="168"/>
      <c r="CJ40" s="168"/>
      <c r="CK40" s="168"/>
      <c r="CL40" s="168"/>
      <c r="CM40" s="169"/>
      <c r="CN40" s="173"/>
      <c r="CO40" s="174"/>
      <c r="CP40" s="174"/>
      <c r="CQ40" s="174"/>
      <c r="CR40" s="174"/>
      <c r="CS40" s="174"/>
      <c r="CT40" s="174"/>
      <c r="CU40" s="174"/>
      <c r="CV40" s="174"/>
      <c r="CW40" s="174"/>
      <c r="CX40" s="174"/>
      <c r="CY40" s="174"/>
      <c r="CZ40" s="174"/>
      <c r="DA40" s="174"/>
      <c r="DB40" s="174"/>
      <c r="DC40" s="174"/>
      <c r="DD40" s="175"/>
      <c r="DE40" s="97"/>
      <c r="DF40" s="97"/>
    </row>
    <row r="41" spans="1:110" s="54" customFormat="1" ht="15" customHeight="1" x14ac:dyDescent="0.2">
      <c r="A41" s="163" t="s">
        <v>211</v>
      </c>
      <c r="B41" s="164"/>
      <c r="C41" s="164"/>
      <c r="D41" s="164"/>
      <c r="E41" s="164"/>
      <c r="F41" s="164"/>
      <c r="G41" s="164"/>
      <c r="H41" s="164"/>
      <c r="I41" s="165"/>
      <c r="J41" s="62"/>
      <c r="K41" s="166" t="s">
        <v>87</v>
      </c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65"/>
      <c r="BI41" s="167" t="s">
        <v>7</v>
      </c>
      <c r="BJ41" s="168"/>
      <c r="BK41" s="168"/>
      <c r="BL41" s="168"/>
      <c r="BM41" s="168"/>
      <c r="BN41" s="168"/>
      <c r="BO41" s="168"/>
      <c r="BP41" s="168"/>
      <c r="BQ41" s="168"/>
      <c r="BR41" s="168"/>
      <c r="BS41" s="169"/>
      <c r="BT41" s="176"/>
      <c r="BU41" s="180"/>
      <c r="BV41" s="180"/>
      <c r="BW41" s="180"/>
      <c r="BX41" s="180"/>
      <c r="BY41" s="180"/>
      <c r="BZ41" s="180"/>
      <c r="CA41" s="180"/>
      <c r="CB41" s="180"/>
      <c r="CC41" s="181"/>
      <c r="CD41" s="167"/>
      <c r="CE41" s="168"/>
      <c r="CF41" s="168"/>
      <c r="CG41" s="168"/>
      <c r="CH41" s="168"/>
      <c r="CI41" s="168"/>
      <c r="CJ41" s="168"/>
      <c r="CK41" s="168"/>
      <c r="CL41" s="168"/>
      <c r="CM41" s="169"/>
      <c r="CN41" s="173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5"/>
      <c r="DE41" s="97"/>
      <c r="DF41" s="97"/>
    </row>
    <row r="42" spans="1:110" s="54" customFormat="1" ht="15" customHeight="1" x14ac:dyDescent="0.2">
      <c r="A42" s="163" t="s">
        <v>212</v>
      </c>
      <c r="B42" s="164"/>
      <c r="C42" s="164"/>
      <c r="D42" s="164"/>
      <c r="E42" s="164"/>
      <c r="F42" s="164"/>
      <c r="G42" s="164"/>
      <c r="H42" s="164"/>
      <c r="I42" s="165"/>
      <c r="J42" s="62"/>
      <c r="K42" s="166" t="s">
        <v>213</v>
      </c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65"/>
      <c r="BI42" s="167" t="s">
        <v>7</v>
      </c>
      <c r="BJ42" s="168"/>
      <c r="BK42" s="168"/>
      <c r="BL42" s="168"/>
      <c r="BM42" s="168"/>
      <c r="BN42" s="168"/>
      <c r="BO42" s="168"/>
      <c r="BP42" s="168"/>
      <c r="BQ42" s="168"/>
      <c r="BR42" s="168"/>
      <c r="BS42" s="169"/>
      <c r="BT42" s="176">
        <f>'[5]долгосроч. параметры'!$D$45</f>
        <v>206.92863896586951</v>
      </c>
      <c r="BU42" s="180"/>
      <c r="BV42" s="180"/>
      <c r="BW42" s="180"/>
      <c r="BX42" s="180"/>
      <c r="BY42" s="180"/>
      <c r="BZ42" s="180"/>
      <c r="CA42" s="180"/>
      <c r="CB42" s="180"/>
      <c r="CC42" s="181"/>
      <c r="CD42" s="176">
        <f>'[5]долгосроч. параметры'!$E$47</f>
        <v>265.992153806423</v>
      </c>
      <c r="CE42" s="168"/>
      <c r="CF42" s="168"/>
      <c r="CG42" s="168"/>
      <c r="CH42" s="168"/>
      <c r="CI42" s="168"/>
      <c r="CJ42" s="168"/>
      <c r="CK42" s="168"/>
      <c r="CL42" s="168"/>
      <c r="CM42" s="169"/>
      <c r="CN42" s="173"/>
      <c r="CO42" s="174"/>
      <c r="CP42" s="174"/>
      <c r="CQ42" s="174"/>
      <c r="CR42" s="174"/>
      <c r="CS42" s="174"/>
      <c r="CT42" s="174"/>
      <c r="CU42" s="174"/>
      <c r="CV42" s="174"/>
      <c r="CW42" s="174"/>
      <c r="CX42" s="174"/>
      <c r="CY42" s="174"/>
      <c r="CZ42" s="174"/>
      <c r="DA42" s="174"/>
      <c r="DB42" s="174"/>
      <c r="DC42" s="174"/>
      <c r="DD42" s="175"/>
      <c r="DE42" s="97"/>
      <c r="DF42" s="97"/>
    </row>
    <row r="43" spans="1:110" s="54" customFormat="1" ht="72.75" customHeight="1" x14ac:dyDescent="0.2">
      <c r="A43" s="163" t="s">
        <v>214</v>
      </c>
      <c r="B43" s="164"/>
      <c r="C43" s="164"/>
      <c r="D43" s="164"/>
      <c r="E43" s="164"/>
      <c r="F43" s="164"/>
      <c r="G43" s="164"/>
      <c r="H43" s="164"/>
      <c r="I43" s="165"/>
      <c r="J43" s="62"/>
      <c r="K43" s="166" t="s">
        <v>215</v>
      </c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65"/>
      <c r="BI43" s="167" t="s">
        <v>7</v>
      </c>
      <c r="BJ43" s="168"/>
      <c r="BK43" s="168"/>
      <c r="BL43" s="168"/>
      <c r="BM43" s="168"/>
      <c r="BN43" s="168"/>
      <c r="BO43" s="168"/>
      <c r="BP43" s="168"/>
      <c r="BQ43" s="168"/>
      <c r="BR43" s="168"/>
      <c r="BS43" s="169"/>
      <c r="BT43" s="176"/>
      <c r="BU43" s="180"/>
      <c r="BV43" s="180"/>
      <c r="BW43" s="180"/>
      <c r="BX43" s="180"/>
      <c r="BY43" s="180"/>
      <c r="BZ43" s="180"/>
      <c r="CA43" s="180"/>
      <c r="CB43" s="180"/>
      <c r="CC43" s="181"/>
      <c r="CD43" s="167"/>
      <c r="CE43" s="168"/>
      <c r="CF43" s="168"/>
      <c r="CG43" s="168"/>
      <c r="CH43" s="168"/>
      <c r="CI43" s="168"/>
      <c r="CJ43" s="168"/>
      <c r="CK43" s="168"/>
      <c r="CL43" s="168"/>
      <c r="CM43" s="169"/>
      <c r="CN43" s="173"/>
      <c r="CO43" s="174"/>
      <c r="CP43" s="174"/>
      <c r="CQ43" s="174"/>
      <c r="CR43" s="174"/>
      <c r="CS43" s="174"/>
      <c r="CT43" s="174"/>
      <c r="CU43" s="174"/>
      <c r="CV43" s="174"/>
      <c r="CW43" s="174"/>
      <c r="CX43" s="174"/>
      <c r="CY43" s="174"/>
      <c r="CZ43" s="174"/>
      <c r="DA43" s="174"/>
      <c r="DB43" s="174"/>
      <c r="DC43" s="174"/>
      <c r="DD43" s="175"/>
      <c r="DE43" s="97"/>
      <c r="DF43" s="97"/>
    </row>
    <row r="44" spans="1:110" s="54" customFormat="1" ht="30" customHeight="1" x14ac:dyDescent="0.2">
      <c r="A44" s="163" t="s">
        <v>216</v>
      </c>
      <c r="B44" s="164"/>
      <c r="C44" s="164"/>
      <c r="D44" s="164"/>
      <c r="E44" s="164"/>
      <c r="F44" s="164"/>
      <c r="G44" s="164"/>
      <c r="H44" s="164"/>
      <c r="I44" s="165"/>
      <c r="J44" s="62"/>
      <c r="K44" s="166" t="s">
        <v>217</v>
      </c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65"/>
      <c r="BI44" s="167" t="s">
        <v>218</v>
      </c>
      <c r="BJ44" s="168"/>
      <c r="BK44" s="168"/>
      <c r="BL44" s="168"/>
      <c r="BM44" s="168"/>
      <c r="BN44" s="168"/>
      <c r="BO44" s="168"/>
      <c r="BP44" s="168"/>
      <c r="BQ44" s="168"/>
      <c r="BR44" s="168"/>
      <c r="BS44" s="169"/>
      <c r="BT44" s="176"/>
      <c r="BU44" s="180"/>
      <c r="BV44" s="180"/>
      <c r="BW44" s="180"/>
      <c r="BX44" s="180"/>
      <c r="BY44" s="180"/>
      <c r="BZ44" s="180"/>
      <c r="CA44" s="180"/>
      <c r="CB44" s="180"/>
      <c r="CC44" s="181"/>
      <c r="CD44" s="167"/>
      <c r="CE44" s="168"/>
      <c r="CF44" s="168"/>
      <c r="CG44" s="168"/>
      <c r="CH44" s="168"/>
      <c r="CI44" s="168"/>
      <c r="CJ44" s="168"/>
      <c r="CK44" s="168"/>
      <c r="CL44" s="168"/>
      <c r="CM44" s="169"/>
      <c r="CN44" s="173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5"/>
      <c r="DE44" s="97"/>
      <c r="DF44" s="97"/>
    </row>
    <row r="45" spans="1:110" s="54" customFormat="1" ht="111.75" customHeight="1" x14ac:dyDescent="0.2">
      <c r="A45" s="163" t="s">
        <v>219</v>
      </c>
      <c r="B45" s="164"/>
      <c r="C45" s="164"/>
      <c r="D45" s="164"/>
      <c r="E45" s="164"/>
      <c r="F45" s="164"/>
      <c r="G45" s="164"/>
      <c r="H45" s="164"/>
      <c r="I45" s="165"/>
      <c r="J45" s="62"/>
      <c r="K45" s="166" t="s">
        <v>220</v>
      </c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65"/>
      <c r="BI45" s="167" t="s">
        <v>7</v>
      </c>
      <c r="BJ45" s="168"/>
      <c r="BK45" s="168"/>
      <c r="BL45" s="168"/>
      <c r="BM45" s="168"/>
      <c r="BN45" s="168"/>
      <c r="BO45" s="168"/>
      <c r="BP45" s="168"/>
      <c r="BQ45" s="168"/>
      <c r="BR45" s="168"/>
      <c r="BS45" s="169"/>
      <c r="BT45" s="176"/>
      <c r="BU45" s="180"/>
      <c r="BV45" s="180"/>
      <c r="BW45" s="180"/>
      <c r="BX45" s="180"/>
      <c r="BY45" s="180"/>
      <c r="BZ45" s="180"/>
      <c r="CA45" s="180"/>
      <c r="CB45" s="180"/>
      <c r="CC45" s="181"/>
      <c r="CD45" s="167"/>
      <c r="CE45" s="168"/>
      <c r="CF45" s="168"/>
      <c r="CG45" s="168"/>
      <c r="CH45" s="168"/>
      <c r="CI45" s="168"/>
      <c r="CJ45" s="168"/>
      <c r="CK45" s="168"/>
      <c r="CL45" s="168"/>
      <c r="CM45" s="169"/>
      <c r="CN45" s="173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5"/>
      <c r="DE45" s="97"/>
      <c r="DF45" s="97"/>
    </row>
    <row r="46" spans="1:110" s="54" customFormat="1" ht="30" customHeight="1" x14ac:dyDescent="0.2">
      <c r="A46" s="163" t="s">
        <v>221</v>
      </c>
      <c r="B46" s="164"/>
      <c r="C46" s="164"/>
      <c r="D46" s="164"/>
      <c r="E46" s="164"/>
      <c r="F46" s="164"/>
      <c r="G46" s="164"/>
      <c r="H46" s="164"/>
      <c r="I46" s="165"/>
      <c r="J46" s="62"/>
      <c r="K46" s="166" t="s">
        <v>222</v>
      </c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65"/>
      <c r="BI46" s="167" t="s">
        <v>7</v>
      </c>
      <c r="BJ46" s="168"/>
      <c r="BK46" s="168"/>
      <c r="BL46" s="168"/>
      <c r="BM46" s="168"/>
      <c r="BN46" s="168"/>
      <c r="BO46" s="168"/>
      <c r="BP46" s="168"/>
      <c r="BQ46" s="168"/>
      <c r="BR46" s="168"/>
      <c r="BS46" s="169"/>
      <c r="BT46" s="176"/>
      <c r="BU46" s="180"/>
      <c r="BV46" s="180"/>
      <c r="BW46" s="180"/>
      <c r="BX46" s="180"/>
      <c r="BY46" s="180"/>
      <c r="BZ46" s="180"/>
      <c r="CA46" s="180"/>
      <c r="CB46" s="180"/>
      <c r="CC46" s="181"/>
      <c r="CD46" s="167"/>
      <c r="CE46" s="168"/>
      <c r="CF46" s="168"/>
      <c r="CG46" s="168"/>
      <c r="CH46" s="168"/>
      <c r="CI46" s="168"/>
      <c r="CJ46" s="168"/>
      <c r="CK46" s="168"/>
      <c r="CL46" s="168"/>
      <c r="CM46" s="169"/>
      <c r="CN46" s="173"/>
      <c r="CO46" s="174"/>
      <c r="CP46" s="174"/>
      <c r="CQ46" s="174"/>
      <c r="CR46" s="174"/>
      <c r="CS46" s="174"/>
      <c r="CT46" s="174"/>
      <c r="CU46" s="174"/>
      <c r="CV46" s="174"/>
      <c r="CW46" s="174"/>
      <c r="CX46" s="174"/>
      <c r="CY46" s="174"/>
      <c r="CZ46" s="174"/>
      <c r="DA46" s="174"/>
      <c r="DB46" s="174"/>
      <c r="DC46" s="174"/>
      <c r="DD46" s="175"/>
      <c r="DE46" s="97"/>
      <c r="DF46" s="97"/>
    </row>
    <row r="47" spans="1:110" s="54" customFormat="1" ht="45" customHeight="1" x14ac:dyDescent="0.2">
      <c r="A47" s="163" t="s">
        <v>18</v>
      </c>
      <c r="B47" s="164"/>
      <c r="C47" s="164"/>
      <c r="D47" s="164"/>
      <c r="E47" s="164"/>
      <c r="F47" s="164"/>
      <c r="G47" s="164"/>
      <c r="H47" s="164"/>
      <c r="I47" s="165"/>
      <c r="J47" s="62"/>
      <c r="K47" s="166" t="s">
        <v>91</v>
      </c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65"/>
      <c r="BI47" s="167" t="s">
        <v>7</v>
      </c>
      <c r="BJ47" s="168"/>
      <c r="BK47" s="168"/>
      <c r="BL47" s="168"/>
      <c r="BM47" s="168"/>
      <c r="BN47" s="168"/>
      <c r="BO47" s="168"/>
      <c r="BP47" s="168"/>
      <c r="BQ47" s="168"/>
      <c r="BR47" s="168"/>
      <c r="BS47" s="169"/>
      <c r="BT47" s="176">
        <f>'[5]долгосроч. параметры'!$D$61</f>
        <v>-1692.4114013361118</v>
      </c>
      <c r="BU47" s="180"/>
      <c r="BV47" s="180"/>
      <c r="BW47" s="180"/>
      <c r="BX47" s="180"/>
      <c r="BY47" s="180"/>
      <c r="BZ47" s="180"/>
      <c r="CA47" s="180"/>
      <c r="CB47" s="180"/>
      <c r="CC47" s="181"/>
      <c r="CD47" s="176">
        <f>'[9]долгосроч. параметры'!$E$61</f>
        <v>0</v>
      </c>
      <c r="CE47" s="168"/>
      <c r="CF47" s="168"/>
      <c r="CG47" s="168"/>
      <c r="CH47" s="168"/>
      <c r="CI47" s="168"/>
      <c r="CJ47" s="168"/>
      <c r="CK47" s="168"/>
      <c r="CL47" s="168"/>
      <c r="CM47" s="169"/>
      <c r="CN47" s="173"/>
      <c r="CO47" s="174"/>
      <c r="CP47" s="174"/>
      <c r="CQ47" s="174"/>
      <c r="CR47" s="174"/>
      <c r="CS47" s="174"/>
      <c r="CT47" s="174"/>
      <c r="CU47" s="174"/>
      <c r="CV47" s="174"/>
      <c r="CW47" s="174"/>
      <c r="CX47" s="174"/>
      <c r="CY47" s="174"/>
      <c r="CZ47" s="174"/>
      <c r="DA47" s="174"/>
      <c r="DB47" s="174"/>
      <c r="DC47" s="174"/>
      <c r="DD47" s="175"/>
      <c r="DE47" s="99"/>
      <c r="DF47" s="99"/>
    </row>
    <row r="48" spans="1:110" s="54" customFormat="1" ht="30" customHeight="1" x14ac:dyDescent="0.2">
      <c r="A48" s="163" t="s">
        <v>19</v>
      </c>
      <c r="B48" s="164"/>
      <c r="C48" s="164"/>
      <c r="D48" s="164"/>
      <c r="E48" s="164"/>
      <c r="F48" s="164"/>
      <c r="G48" s="164"/>
      <c r="H48" s="164"/>
      <c r="I48" s="165"/>
      <c r="J48" s="62"/>
      <c r="K48" s="166" t="s">
        <v>223</v>
      </c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65"/>
      <c r="BI48" s="167" t="s">
        <v>7</v>
      </c>
      <c r="BJ48" s="168"/>
      <c r="BK48" s="168"/>
      <c r="BL48" s="168"/>
      <c r="BM48" s="168"/>
      <c r="BN48" s="168"/>
      <c r="BO48" s="168"/>
      <c r="BP48" s="168"/>
      <c r="BQ48" s="168"/>
      <c r="BR48" s="168"/>
      <c r="BS48" s="169"/>
      <c r="BT48" s="176">
        <f>BT22+BT24</f>
        <v>1279.2974702613806</v>
      </c>
      <c r="BU48" s="180"/>
      <c r="BV48" s="180"/>
      <c r="BW48" s="180"/>
      <c r="BX48" s="180"/>
      <c r="BY48" s="180"/>
      <c r="BZ48" s="180"/>
      <c r="CA48" s="180"/>
      <c r="CB48" s="180"/>
      <c r="CC48" s="181"/>
      <c r="CD48" s="176">
        <f>CD22+CD24</f>
        <v>10941.944917770676</v>
      </c>
      <c r="CE48" s="180"/>
      <c r="CF48" s="180"/>
      <c r="CG48" s="180"/>
      <c r="CH48" s="180"/>
      <c r="CI48" s="180"/>
      <c r="CJ48" s="180"/>
      <c r="CK48" s="180"/>
      <c r="CL48" s="180"/>
      <c r="CM48" s="181"/>
      <c r="CN48" s="173"/>
      <c r="CO48" s="174"/>
      <c r="CP48" s="174"/>
      <c r="CQ48" s="174"/>
      <c r="CR48" s="174"/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5"/>
      <c r="DE48" s="97"/>
      <c r="DF48" s="97"/>
    </row>
    <row r="49" spans="1:110" s="54" customFormat="1" ht="45" customHeight="1" x14ac:dyDescent="0.2">
      <c r="A49" s="163" t="s">
        <v>20</v>
      </c>
      <c r="B49" s="164"/>
      <c r="C49" s="164"/>
      <c r="D49" s="164"/>
      <c r="E49" s="164"/>
      <c r="F49" s="164"/>
      <c r="G49" s="164"/>
      <c r="H49" s="164"/>
      <c r="I49" s="165"/>
      <c r="J49" s="62"/>
      <c r="K49" s="166" t="s">
        <v>224</v>
      </c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65"/>
      <c r="BI49" s="167" t="s">
        <v>7</v>
      </c>
      <c r="BJ49" s="168"/>
      <c r="BK49" s="168"/>
      <c r="BL49" s="168"/>
      <c r="BM49" s="168"/>
      <c r="BN49" s="168"/>
      <c r="BO49" s="168"/>
      <c r="BP49" s="168"/>
      <c r="BQ49" s="168"/>
      <c r="BR49" s="168"/>
      <c r="BS49" s="169"/>
      <c r="BT49" s="176">
        <f>'[10]Показатели для расчета'!$Q$5</f>
        <v>1272.3408719999998</v>
      </c>
      <c r="BU49" s="180"/>
      <c r="BV49" s="180"/>
      <c r="BW49" s="180"/>
      <c r="BX49" s="180"/>
      <c r="BY49" s="180"/>
      <c r="BZ49" s="180"/>
      <c r="CA49" s="180"/>
      <c r="CB49" s="180"/>
      <c r="CC49" s="181"/>
      <c r="CD49" s="176">
        <f>'[5]25'!$F$36+'[5]25'!$F$37+'[5]25'!$F$38</f>
        <v>1065.7028799053512</v>
      </c>
      <c r="CE49" s="168"/>
      <c r="CF49" s="168"/>
      <c r="CG49" s="168"/>
      <c r="CH49" s="168"/>
      <c r="CI49" s="168"/>
      <c r="CJ49" s="168"/>
      <c r="CK49" s="168"/>
      <c r="CL49" s="168"/>
      <c r="CM49" s="169"/>
      <c r="CN49" s="173"/>
      <c r="CO49" s="174"/>
      <c r="CP49" s="174"/>
      <c r="CQ49" s="174"/>
      <c r="CR49" s="174"/>
      <c r="CS49" s="174"/>
      <c r="CT49" s="174"/>
      <c r="CU49" s="174"/>
      <c r="CV49" s="174"/>
      <c r="CW49" s="174"/>
      <c r="CX49" s="174"/>
      <c r="CY49" s="174"/>
      <c r="CZ49" s="174"/>
      <c r="DA49" s="174"/>
      <c r="DB49" s="174"/>
      <c r="DC49" s="174"/>
      <c r="DD49" s="175"/>
      <c r="DE49" s="101">
        <f>'[11]стоим-ть потерь'!$D$9/1000-CD49</f>
        <v>0</v>
      </c>
      <c r="DF49" s="97"/>
    </row>
    <row r="50" spans="1:110" s="54" customFormat="1" ht="30" customHeight="1" x14ac:dyDescent="0.2">
      <c r="A50" s="163" t="s">
        <v>10</v>
      </c>
      <c r="B50" s="164"/>
      <c r="C50" s="164"/>
      <c r="D50" s="164"/>
      <c r="E50" s="164"/>
      <c r="F50" s="164"/>
      <c r="G50" s="164"/>
      <c r="H50" s="164"/>
      <c r="I50" s="165"/>
      <c r="J50" s="62"/>
      <c r="K50" s="166" t="s">
        <v>225</v>
      </c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65"/>
      <c r="BI50" s="167" t="s">
        <v>226</v>
      </c>
      <c r="BJ50" s="168"/>
      <c r="BK50" s="168"/>
      <c r="BL50" s="168"/>
      <c r="BM50" s="168"/>
      <c r="BN50" s="168"/>
      <c r="BO50" s="168"/>
      <c r="BP50" s="168"/>
      <c r="BQ50" s="168"/>
      <c r="BR50" s="168"/>
      <c r="BS50" s="169"/>
      <c r="BT50" s="176">
        <f>'[10]Показатели для расчета'!$K$5</f>
        <v>0.45319999999999994</v>
      </c>
      <c r="BU50" s="180"/>
      <c r="BV50" s="180"/>
      <c r="BW50" s="180"/>
      <c r="BX50" s="180"/>
      <c r="BY50" s="180"/>
      <c r="BZ50" s="180"/>
      <c r="CA50" s="180"/>
      <c r="CB50" s="180"/>
      <c r="CC50" s="181"/>
      <c r="CD50" s="176">
        <f>'[5]4 сторонние'!$J$21</f>
        <v>0.40747699999999998</v>
      </c>
      <c r="CE50" s="180"/>
      <c r="CF50" s="180"/>
      <c r="CG50" s="180"/>
      <c r="CH50" s="180"/>
      <c r="CI50" s="180"/>
      <c r="CJ50" s="180"/>
      <c r="CK50" s="180"/>
      <c r="CL50" s="180"/>
      <c r="CM50" s="181"/>
      <c r="CN50" s="173"/>
      <c r="CO50" s="174"/>
      <c r="CP50" s="174"/>
      <c r="CQ50" s="174"/>
      <c r="CR50" s="174"/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5"/>
      <c r="DE50" s="102" t="b">
        <f>'[10]Показатели для расчета'!$K$5=BT50</f>
        <v>1</v>
      </c>
      <c r="DF50" s="98">
        <f>'[12]стоим потерь'!$B$9/1000-CD50</f>
        <v>5.850000000000577E-4</v>
      </c>
    </row>
    <row r="51" spans="1:110" s="54" customFormat="1" ht="60" customHeight="1" x14ac:dyDescent="0.2">
      <c r="A51" s="163" t="s">
        <v>196</v>
      </c>
      <c r="B51" s="164"/>
      <c r="C51" s="164"/>
      <c r="D51" s="164"/>
      <c r="E51" s="164"/>
      <c r="F51" s="164"/>
      <c r="G51" s="164"/>
      <c r="H51" s="164"/>
      <c r="I51" s="165"/>
      <c r="J51" s="62"/>
      <c r="K51" s="166" t="s">
        <v>227</v>
      </c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65"/>
      <c r="BI51" s="163" t="str">
        <f>'[9]25'!$D$8</f>
        <v>руб/МВтч</v>
      </c>
      <c r="BJ51" s="168"/>
      <c r="BK51" s="168"/>
      <c r="BL51" s="168"/>
      <c r="BM51" s="168"/>
      <c r="BN51" s="168"/>
      <c r="BO51" s="168"/>
      <c r="BP51" s="168"/>
      <c r="BQ51" s="168"/>
      <c r="BR51" s="168"/>
      <c r="BS51" s="169"/>
      <c r="BT51" s="176">
        <f>BT49/BT50</f>
        <v>2807.46</v>
      </c>
      <c r="BU51" s="180"/>
      <c r="BV51" s="180"/>
      <c r="BW51" s="180"/>
      <c r="BX51" s="180"/>
      <c r="BY51" s="180"/>
      <c r="BZ51" s="180"/>
      <c r="CA51" s="180"/>
      <c r="CB51" s="180"/>
      <c r="CC51" s="181"/>
      <c r="CD51" s="176">
        <f>CD49/CD50</f>
        <v>2615.3694071207733</v>
      </c>
      <c r="CE51" s="180"/>
      <c r="CF51" s="180"/>
      <c r="CG51" s="180"/>
      <c r="CH51" s="180"/>
      <c r="CI51" s="180"/>
      <c r="CJ51" s="180"/>
      <c r="CK51" s="180"/>
      <c r="CL51" s="180"/>
      <c r="CM51" s="181"/>
      <c r="CN51" s="173"/>
      <c r="CO51" s="174"/>
      <c r="CP51" s="174"/>
      <c r="CQ51" s="174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  <c r="DC51" s="174"/>
      <c r="DD51" s="175"/>
      <c r="DE51" s="99" t="b">
        <f>'[10]Показатели для расчета'!$N$5=BT51</f>
        <v>1</v>
      </c>
      <c r="DF51" s="99">
        <f>'[5]25'!$F$8-CD51</f>
        <v>0</v>
      </c>
    </row>
    <row r="52" spans="1:110" s="54" customFormat="1" ht="66.75" customHeight="1" x14ac:dyDescent="0.2">
      <c r="A52" s="163" t="s">
        <v>95</v>
      </c>
      <c r="B52" s="164"/>
      <c r="C52" s="164"/>
      <c r="D52" s="164"/>
      <c r="E52" s="164"/>
      <c r="F52" s="164"/>
      <c r="G52" s="164"/>
      <c r="H52" s="164"/>
      <c r="I52" s="165"/>
      <c r="J52" s="62"/>
      <c r="K52" s="166" t="s">
        <v>228</v>
      </c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65"/>
      <c r="BI52" s="167" t="s">
        <v>127</v>
      </c>
      <c r="BJ52" s="168"/>
      <c r="BK52" s="168"/>
      <c r="BL52" s="168"/>
      <c r="BM52" s="168"/>
      <c r="BN52" s="168"/>
      <c r="BO52" s="168"/>
      <c r="BP52" s="168"/>
      <c r="BQ52" s="168"/>
      <c r="BR52" s="168"/>
      <c r="BS52" s="169"/>
      <c r="BT52" s="167" t="s">
        <v>127</v>
      </c>
      <c r="BU52" s="168"/>
      <c r="BV52" s="168"/>
      <c r="BW52" s="168"/>
      <c r="BX52" s="168"/>
      <c r="BY52" s="168"/>
      <c r="BZ52" s="168"/>
      <c r="CA52" s="168"/>
      <c r="CB52" s="168"/>
      <c r="CC52" s="169"/>
      <c r="CD52" s="167" t="s">
        <v>127</v>
      </c>
      <c r="CE52" s="168"/>
      <c r="CF52" s="168"/>
      <c r="CG52" s="168"/>
      <c r="CH52" s="168"/>
      <c r="CI52" s="168"/>
      <c r="CJ52" s="168"/>
      <c r="CK52" s="168"/>
      <c r="CL52" s="168"/>
      <c r="CM52" s="169"/>
      <c r="CN52" s="170" t="s">
        <v>127</v>
      </c>
      <c r="CO52" s="171"/>
      <c r="CP52" s="171"/>
      <c r="CQ52" s="171"/>
      <c r="CR52" s="171"/>
      <c r="CS52" s="171"/>
      <c r="CT52" s="171"/>
      <c r="CU52" s="171"/>
      <c r="CV52" s="171"/>
      <c r="CW52" s="171"/>
      <c r="CX52" s="171"/>
      <c r="CY52" s="171"/>
      <c r="CZ52" s="171"/>
      <c r="DA52" s="171"/>
      <c r="DB52" s="171"/>
      <c r="DC52" s="171"/>
      <c r="DD52" s="172"/>
      <c r="DE52" s="97"/>
      <c r="DF52" s="97"/>
    </row>
    <row r="53" spans="1:110" s="54" customFormat="1" ht="30" customHeight="1" x14ac:dyDescent="0.2">
      <c r="A53" s="163" t="s">
        <v>8</v>
      </c>
      <c r="B53" s="164"/>
      <c r="C53" s="164"/>
      <c r="D53" s="164"/>
      <c r="E53" s="164"/>
      <c r="F53" s="164"/>
      <c r="G53" s="164"/>
      <c r="H53" s="164"/>
      <c r="I53" s="165"/>
      <c r="J53" s="62"/>
      <c r="K53" s="166" t="s">
        <v>229</v>
      </c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65"/>
      <c r="BI53" s="167" t="s">
        <v>230</v>
      </c>
      <c r="BJ53" s="168"/>
      <c r="BK53" s="168"/>
      <c r="BL53" s="168"/>
      <c r="BM53" s="168"/>
      <c r="BN53" s="168"/>
      <c r="BO53" s="168"/>
      <c r="BP53" s="168"/>
      <c r="BQ53" s="168"/>
      <c r="BR53" s="168"/>
      <c r="BS53" s="169"/>
      <c r="BT53" s="167"/>
      <c r="BU53" s="168"/>
      <c r="BV53" s="168"/>
      <c r="BW53" s="168"/>
      <c r="BX53" s="168"/>
      <c r="BY53" s="168"/>
      <c r="BZ53" s="168"/>
      <c r="CA53" s="168"/>
      <c r="CB53" s="168"/>
      <c r="CC53" s="169"/>
      <c r="CD53" s="167"/>
      <c r="CE53" s="168"/>
      <c r="CF53" s="168"/>
      <c r="CG53" s="168"/>
      <c r="CH53" s="168"/>
      <c r="CI53" s="168"/>
      <c r="CJ53" s="168"/>
      <c r="CK53" s="168"/>
      <c r="CL53" s="168"/>
      <c r="CM53" s="169"/>
      <c r="CN53" s="173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5"/>
      <c r="DE53" s="97"/>
      <c r="DF53" s="97"/>
    </row>
    <row r="54" spans="1:110" s="54" customFormat="1" ht="26.25" customHeight="1" x14ac:dyDescent="0.2">
      <c r="A54" s="163" t="s">
        <v>231</v>
      </c>
      <c r="B54" s="164"/>
      <c r="C54" s="164"/>
      <c r="D54" s="164"/>
      <c r="E54" s="164"/>
      <c r="F54" s="164"/>
      <c r="G54" s="164"/>
      <c r="H54" s="164"/>
      <c r="I54" s="165"/>
      <c r="J54" s="62"/>
      <c r="K54" s="166" t="s">
        <v>232</v>
      </c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65"/>
      <c r="BI54" s="167" t="s">
        <v>233</v>
      </c>
      <c r="BJ54" s="168"/>
      <c r="BK54" s="168"/>
      <c r="BL54" s="168"/>
      <c r="BM54" s="168"/>
      <c r="BN54" s="168"/>
      <c r="BO54" s="168"/>
      <c r="BP54" s="168"/>
      <c r="BQ54" s="168"/>
      <c r="BR54" s="168"/>
      <c r="BS54" s="169"/>
      <c r="BT54" s="167"/>
      <c r="BU54" s="168"/>
      <c r="BV54" s="168"/>
      <c r="BW54" s="168"/>
      <c r="BX54" s="168"/>
      <c r="BY54" s="168"/>
      <c r="BZ54" s="168"/>
      <c r="CA54" s="168"/>
      <c r="CB54" s="168"/>
      <c r="CC54" s="169"/>
      <c r="CD54" s="167"/>
      <c r="CE54" s="168"/>
      <c r="CF54" s="168"/>
      <c r="CG54" s="168"/>
      <c r="CH54" s="168"/>
      <c r="CI54" s="168"/>
      <c r="CJ54" s="168"/>
      <c r="CK54" s="168"/>
      <c r="CL54" s="168"/>
      <c r="CM54" s="169"/>
      <c r="CN54" s="173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5"/>
      <c r="DE54" s="97"/>
      <c r="DF54" s="97"/>
    </row>
    <row r="55" spans="1:110" s="54" customFormat="1" ht="30" customHeight="1" x14ac:dyDescent="0.2">
      <c r="A55" s="163" t="s">
        <v>234</v>
      </c>
      <c r="B55" s="164"/>
      <c r="C55" s="164"/>
      <c r="D55" s="164"/>
      <c r="E55" s="164"/>
      <c r="F55" s="164"/>
      <c r="G55" s="164"/>
      <c r="H55" s="164"/>
      <c r="I55" s="165"/>
      <c r="J55" s="62"/>
      <c r="K55" s="166" t="s">
        <v>235</v>
      </c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65"/>
      <c r="BI55" s="167" t="s">
        <v>233</v>
      </c>
      <c r="BJ55" s="168"/>
      <c r="BK55" s="168"/>
      <c r="BL55" s="168"/>
      <c r="BM55" s="168"/>
      <c r="BN55" s="168"/>
      <c r="BO55" s="168"/>
      <c r="BP55" s="168"/>
      <c r="BQ55" s="168"/>
      <c r="BR55" s="168"/>
      <c r="BS55" s="169"/>
      <c r="BT55" s="167"/>
      <c r="BU55" s="168"/>
      <c r="BV55" s="168"/>
      <c r="BW55" s="168"/>
      <c r="BX55" s="168"/>
      <c r="BY55" s="168"/>
      <c r="BZ55" s="168"/>
      <c r="CA55" s="168"/>
      <c r="CB55" s="168"/>
      <c r="CC55" s="169"/>
      <c r="CD55" s="167"/>
      <c r="CE55" s="168"/>
      <c r="CF55" s="168"/>
      <c r="CG55" s="168"/>
      <c r="CH55" s="168"/>
      <c r="CI55" s="168"/>
      <c r="CJ55" s="168"/>
      <c r="CK55" s="168"/>
      <c r="CL55" s="168"/>
      <c r="CM55" s="169"/>
      <c r="CN55" s="173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5"/>
      <c r="DE55" s="97"/>
      <c r="DF55" s="97"/>
    </row>
    <row r="56" spans="1:110" s="54" customFormat="1" ht="30" customHeight="1" x14ac:dyDescent="0.2">
      <c r="A56" s="163" t="s">
        <v>236</v>
      </c>
      <c r="B56" s="164"/>
      <c r="C56" s="164"/>
      <c r="D56" s="164"/>
      <c r="E56" s="164"/>
      <c r="F56" s="164"/>
      <c r="G56" s="164"/>
      <c r="H56" s="164"/>
      <c r="I56" s="165"/>
      <c r="J56" s="62"/>
      <c r="K56" s="166" t="s">
        <v>237</v>
      </c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65"/>
      <c r="BI56" s="167" t="s">
        <v>238</v>
      </c>
      <c r="BJ56" s="168"/>
      <c r="BK56" s="168"/>
      <c r="BL56" s="168"/>
      <c r="BM56" s="168"/>
      <c r="BN56" s="168"/>
      <c r="BO56" s="168"/>
      <c r="BP56" s="168"/>
      <c r="BQ56" s="168"/>
      <c r="BR56" s="168"/>
      <c r="BS56" s="169"/>
      <c r="BT56" s="177">
        <f>'[13]P2.1'!$J$51*[13]свод!$S$9</f>
        <v>62.898547534105063</v>
      </c>
      <c r="BU56" s="178"/>
      <c r="BV56" s="178"/>
      <c r="BW56" s="178"/>
      <c r="BX56" s="178"/>
      <c r="BY56" s="178"/>
      <c r="BZ56" s="178"/>
      <c r="CA56" s="178"/>
      <c r="CB56" s="178"/>
      <c r="CC56" s="179"/>
      <c r="CD56" s="177">
        <f>'[8]УЕ1факт 2021'!$K$61*[8]Таб.1.18!$O$6</f>
        <v>81.016440320964662</v>
      </c>
      <c r="CE56" s="178"/>
      <c r="CF56" s="178"/>
      <c r="CG56" s="178"/>
      <c r="CH56" s="178"/>
      <c r="CI56" s="178"/>
      <c r="CJ56" s="178"/>
      <c r="CK56" s="178"/>
      <c r="CL56" s="178"/>
      <c r="CM56" s="179"/>
      <c r="CN56" s="173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5"/>
      <c r="DE56" s="98" t="b">
        <f>[13]свод!$S$123=(BT56+BT58)</f>
        <v>1</v>
      </c>
      <c r="DF56" s="98" t="b">
        <f>'12г.-предложения-new'!G55=CD56+CD58</f>
        <v>1</v>
      </c>
    </row>
    <row r="57" spans="1:110" s="54" customFormat="1" ht="30" customHeight="1" x14ac:dyDescent="0.2">
      <c r="A57" s="163" t="s">
        <v>239</v>
      </c>
      <c r="B57" s="164"/>
      <c r="C57" s="164"/>
      <c r="D57" s="164"/>
      <c r="E57" s="164"/>
      <c r="F57" s="164"/>
      <c r="G57" s="164"/>
      <c r="H57" s="164"/>
      <c r="I57" s="165"/>
      <c r="J57" s="62"/>
      <c r="K57" s="166" t="s">
        <v>240</v>
      </c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65"/>
      <c r="BI57" s="167" t="s">
        <v>238</v>
      </c>
      <c r="BJ57" s="168"/>
      <c r="BK57" s="168"/>
      <c r="BL57" s="168"/>
      <c r="BM57" s="168"/>
      <c r="BN57" s="168"/>
      <c r="BO57" s="168"/>
      <c r="BP57" s="168"/>
      <c r="BQ57" s="168"/>
      <c r="BR57" s="168"/>
      <c r="BS57" s="169"/>
      <c r="BT57" s="167"/>
      <c r="BU57" s="168"/>
      <c r="BV57" s="168"/>
      <c r="BW57" s="168"/>
      <c r="BX57" s="168"/>
      <c r="BY57" s="168"/>
      <c r="BZ57" s="168"/>
      <c r="CA57" s="168"/>
      <c r="CB57" s="168"/>
      <c r="CC57" s="169"/>
      <c r="CD57" s="167"/>
      <c r="CE57" s="168"/>
      <c r="CF57" s="168"/>
      <c r="CG57" s="168"/>
      <c r="CH57" s="168"/>
      <c r="CI57" s="168"/>
      <c r="CJ57" s="168"/>
      <c r="CK57" s="168"/>
      <c r="CL57" s="168"/>
      <c r="CM57" s="169"/>
      <c r="CN57" s="173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5"/>
      <c r="DE57" s="97"/>
      <c r="DF57" s="98"/>
    </row>
    <row r="58" spans="1:110" s="54" customFormat="1" ht="30" customHeight="1" x14ac:dyDescent="0.2">
      <c r="A58" s="163" t="s">
        <v>241</v>
      </c>
      <c r="B58" s="164"/>
      <c r="C58" s="164"/>
      <c r="D58" s="164"/>
      <c r="E58" s="164"/>
      <c r="F58" s="164"/>
      <c r="G58" s="164"/>
      <c r="H58" s="164"/>
      <c r="I58" s="165"/>
      <c r="J58" s="62"/>
      <c r="K58" s="166" t="s">
        <v>242</v>
      </c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65"/>
      <c r="BI58" s="167" t="s">
        <v>238</v>
      </c>
      <c r="BJ58" s="168"/>
      <c r="BK58" s="168"/>
      <c r="BL58" s="168"/>
      <c r="BM58" s="168"/>
      <c r="BN58" s="168"/>
      <c r="BO58" s="168"/>
      <c r="BP58" s="168"/>
      <c r="BQ58" s="168"/>
      <c r="BR58" s="168"/>
      <c r="BS58" s="169"/>
      <c r="BT58" s="176">
        <f>('[13]P2.2'!$I$50+'[13]P2.2'!$I$51+'[13]P2.2'!$I$52+'[13]P2.2'!$I$53)*[13]свод!$S$9</f>
        <v>252.46622615739815</v>
      </c>
      <c r="BU58" s="168"/>
      <c r="BV58" s="168"/>
      <c r="BW58" s="168"/>
      <c r="BX58" s="168"/>
      <c r="BY58" s="168"/>
      <c r="BZ58" s="168"/>
      <c r="CA58" s="168"/>
      <c r="CB58" s="168"/>
      <c r="CC58" s="169"/>
      <c r="CD58" s="176">
        <f>('[8]УЕ2 факт 2021'!$K$52+'[8]УЕ2 факт 2021'!$K$53+'[8]УЕ2 факт 2021'!$K$56)*[8]Таб.1.18!$O$6</f>
        <v>310.18124802130097</v>
      </c>
      <c r="CE58" s="168"/>
      <c r="CF58" s="168"/>
      <c r="CG58" s="168"/>
      <c r="CH58" s="168"/>
      <c r="CI58" s="168"/>
      <c r="CJ58" s="168"/>
      <c r="CK58" s="168"/>
      <c r="CL58" s="168"/>
      <c r="CM58" s="169"/>
      <c r="CN58" s="173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5"/>
      <c r="DE58" s="97"/>
      <c r="DF58" s="97"/>
    </row>
    <row r="59" spans="1:110" s="54" customFormat="1" ht="30" customHeight="1" x14ac:dyDescent="0.2">
      <c r="A59" s="163" t="s">
        <v>243</v>
      </c>
      <c r="B59" s="164"/>
      <c r="C59" s="164"/>
      <c r="D59" s="164"/>
      <c r="E59" s="164"/>
      <c r="F59" s="164"/>
      <c r="G59" s="164"/>
      <c r="H59" s="164"/>
      <c r="I59" s="165"/>
      <c r="J59" s="62"/>
      <c r="K59" s="166" t="s">
        <v>244</v>
      </c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65"/>
      <c r="BI59" s="167" t="s">
        <v>238</v>
      </c>
      <c r="BJ59" s="168"/>
      <c r="BK59" s="168"/>
      <c r="BL59" s="168"/>
      <c r="BM59" s="168"/>
      <c r="BN59" s="168"/>
      <c r="BO59" s="168"/>
      <c r="BP59" s="168"/>
      <c r="BQ59" s="168"/>
      <c r="BR59" s="168"/>
      <c r="BS59" s="169"/>
      <c r="BT59" s="167"/>
      <c r="BU59" s="168"/>
      <c r="BV59" s="168"/>
      <c r="BW59" s="168"/>
      <c r="BX59" s="168"/>
      <c r="BY59" s="168"/>
      <c r="BZ59" s="168"/>
      <c r="CA59" s="168"/>
      <c r="CB59" s="168"/>
      <c r="CC59" s="169"/>
      <c r="CD59" s="167"/>
      <c r="CE59" s="168"/>
      <c r="CF59" s="168"/>
      <c r="CG59" s="168"/>
      <c r="CH59" s="168"/>
      <c r="CI59" s="168"/>
      <c r="CJ59" s="168"/>
      <c r="CK59" s="168"/>
      <c r="CL59" s="168"/>
      <c r="CM59" s="169"/>
      <c r="CN59" s="173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5"/>
      <c r="DE59" s="97"/>
      <c r="DF59" s="97"/>
    </row>
    <row r="60" spans="1:110" s="54" customFormat="1" ht="15" customHeight="1" x14ac:dyDescent="0.2">
      <c r="A60" s="163" t="s">
        <v>245</v>
      </c>
      <c r="B60" s="164"/>
      <c r="C60" s="164"/>
      <c r="D60" s="164"/>
      <c r="E60" s="164"/>
      <c r="F60" s="164"/>
      <c r="G60" s="164"/>
      <c r="H60" s="164"/>
      <c r="I60" s="165"/>
      <c r="J60" s="62"/>
      <c r="K60" s="166" t="s">
        <v>246</v>
      </c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65"/>
      <c r="BI60" s="167" t="s">
        <v>247</v>
      </c>
      <c r="BJ60" s="168"/>
      <c r="BK60" s="168"/>
      <c r="BL60" s="168"/>
      <c r="BM60" s="168"/>
      <c r="BN60" s="168"/>
      <c r="BO60" s="168"/>
      <c r="BP60" s="168"/>
      <c r="BQ60" s="168"/>
      <c r="BR60" s="168"/>
      <c r="BS60" s="169"/>
      <c r="BT60" s="167"/>
      <c r="BU60" s="168"/>
      <c r="BV60" s="168"/>
      <c r="BW60" s="168"/>
      <c r="BX60" s="168"/>
      <c r="BY60" s="168"/>
      <c r="BZ60" s="168"/>
      <c r="CA60" s="168"/>
      <c r="CB60" s="168"/>
      <c r="CC60" s="169"/>
      <c r="CD60" s="167"/>
      <c r="CE60" s="168"/>
      <c r="CF60" s="168"/>
      <c r="CG60" s="168"/>
      <c r="CH60" s="168"/>
      <c r="CI60" s="168"/>
      <c r="CJ60" s="168"/>
      <c r="CK60" s="168"/>
      <c r="CL60" s="168"/>
      <c r="CM60" s="169"/>
      <c r="CN60" s="173"/>
      <c r="CO60" s="174"/>
      <c r="CP60" s="174"/>
      <c r="CQ60" s="174"/>
      <c r="CR60" s="174"/>
      <c r="CS60" s="174"/>
      <c r="CT60" s="174"/>
      <c r="CU60" s="174"/>
      <c r="CV60" s="174"/>
      <c r="CW60" s="174"/>
      <c r="CX60" s="174"/>
      <c r="CY60" s="174"/>
      <c r="CZ60" s="174"/>
      <c r="DA60" s="174"/>
      <c r="DB60" s="174"/>
      <c r="DC60" s="174"/>
      <c r="DD60" s="175"/>
      <c r="DE60" s="97"/>
      <c r="DF60" s="97"/>
    </row>
    <row r="61" spans="1:110" s="54" customFormat="1" ht="30" customHeight="1" x14ac:dyDescent="0.2">
      <c r="A61" s="163" t="s">
        <v>248</v>
      </c>
      <c r="B61" s="164"/>
      <c r="C61" s="164"/>
      <c r="D61" s="164"/>
      <c r="E61" s="164"/>
      <c r="F61" s="164"/>
      <c r="G61" s="164"/>
      <c r="H61" s="164"/>
      <c r="I61" s="165"/>
      <c r="J61" s="62"/>
      <c r="K61" s="166" t="s">
        <v>249</v>
      </c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65"/>
      <c r="BI61" s="167" t="s">
        <v>247</v>
      </c>
      <c r="BJ61" s="168"/>
      <c r="BK61" s="168"/>
      <c r="BL61" s="168"/>
      <c r="BM61" s="168"/>
      <c r="BN61" s="168"/>
      <c r="BO61" s="168"/>
      <c r="BP61" s="168"/>
      <c r="BQ61" s="168"/>
      <c r="BR61" s="168"/>
      <c r="BS61" s="169"/>
      <c r="BT61" s="167"/>
      <c r="BU61" s="168"/>
      <c r="BV61" s="168"/>
      <c r="BW61" s="168"/>
      <c r="BX61" s="168"/>
      <c r="BY61" s="168"/>
      <c r="BZ61" s="168"/>
      <c r="CA61" s="168"/>
      <c r="CB61" s="168"/>
      <c r="CC61" s="169"/>
      <c r="CD61" s="167"/>
      <c r="CE61" s="168"/>
      <c r="CF61" s="168"/>
      <c r="CG61" s="168"/>
      <c r="CH61" s="168"/>
      <c r="CI61" s="168"/>
      <c r="CJ61" s="168"/>
      <c r="CK61" s="168"/>
      <c r="CL61" s="168"/>
      <c r="CM61" s="169"/>
      <c r="CN61" s="173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174"/>
      <c r="DA61" s="174"/>
      <c r="DB61" s="174"/>
      <c r="DC61" s="174"/>
      <c r="DD61" s="175"/>
      <c r="DE61" s="97"/>
      <c r="DF61" s="97"/>
    </row>
    <row r="62" spans="1:110" s="54" customFormat="1" ht="15" customHeight="1" x14ac:dyDescent="0.2">
      <c r="A62" s="163" t="s">
        <v>250</v>
      </c>
      <c r="B62" s="164"/>
      <c r="C62" s="164"/>
      <c r="D62" s="164"/>
      <c r="E62" s="164"/>
      <c r="F62" s="164"/>
      <c r="G62" s="164"/>
      <c r="H62" s="164"/>
      <c r="I62" s="165"/>
      <c r="J62" s="62"/>
      <c r="K62" s="166" t="s">
        <v>251</v>
      </c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65"/>
      <c r="BI62" s="167" t="s">
        <v>252</v>
      </c>
      <c r="BJ62" s="168"/>
      <c r="BK62" s="168"/>
      <c r="BL62" s="168"/>
      <c r="BM62" s="168"/>
      <c r="BN62" s="168"/>
      <c r="BO62" s="168"/>
      <c r="BP62" s="168"/>
      <c r="BQ62" s="168"/>
      <c r="BR62" s="168"/>
      <c r="BS62" s="169"/>
      <c r="BT62" s="167"/>
      <c r="BU62" s="168"/>
      <c r="BV62" s="168"/>
      <c r="BW62" s="168"/>
      <c r="BX62" s="168"/>
      <c r="BY62" s="168"/>
      <c r="BZ62" s="168"/>
      <c r="CA62" s="168"/>
      <c r="CB62" s="168"/>
      <c r="CC62" s="169"/>
      <c r="CD62" s="167"/>
      <c r="CE62" s="168"/>
      <c r="CF62" s="168"/>
      <c r="CG62" s="168"/>
      <c r="CH62" s="168"/>
      <c r="CI62" s="168"/>
      <c r="CJ62" s="168"/>
      <c r="CK62" s="168"/>
      <c r="CL62" s="168"/>
      <c r="CM62" s="169"/>
      <c r="CN62" s="173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174"/>
      <c r="DA62" s="174"/>
      <c r="DB62" s="174"/>
      <c r="DC62" s="174"/>
      <c r="DD62" s="175"/>
      <c r="DE62" s="97"/>
      <c r="DF62" s="97"/>
    </row>
    <row r="63" spans="1:110" s="54" customFormat="1" ht="30" customHeight="1" x14ac:dyDescent="0.2">
      <c r="A63" s="163" t="s">
        <v>253</v>
      </c>
      <c r="B63" s="164"/>
      <c r="C63" s="164"/>
      <c r="D63" s="164"/>
      <c r="E63" s="164"/>
      <c r="F63" s="164"/>
      <c r="G63" s="164"/>
      <c r="H63" s="164"/>
      <c r="I63" s="165"/>
      <c r="J63" s="62"/>
      <c r="K63" s="166" t="s">
        <v>254</v>
      </c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65"/>
      <c r="BI63" s="167" t="s">
        <v>7</v>
      </c>
      <c r="BJ63" s="168"/>
      <c r="BK63" s="168"/>
      <c r="BL63" s="168"/>
      <c r="BM63" s="168"/>
      <c r="BN63" s="168"/>
      <c r="BO63" s="168"/>
      <c r="BP63" s="168"/>
      <c r="BQ63" s="168"/>
      <c r="BR63" s="168"/>
      <c r="BS63" s="169"/>
      <c r="BT63" s="167"/>
      <c r="BU63" s="168"/>
      <c r="BV63" s="168"/>
      <c r="BW63" s="168"/>
      <c r="BX63" s="168"/>
      <c r="BY63" s="168"/>
      <c r="BZ63" s="168"/>
      <c r="CA63" s="168"/>
      <c r="CB63" s="168"/>
      <c r="CC63" s="169"/>
      <c r="CD63" s="167"/>
      <c r="CE63" s="168"/>
      <c r="CF63" s="168"/>
      <c r="CG63" s="168"/>
      <c r="CH63" s="168"/>
      <c r="CI63" s="168"/>
      <c r="CJ63" s="168"/>
      <c r="CK63" s="168"/>
      <c r="CL63" s="168"/>
      <c r="CM63" s="169"/>
      <c r="CN63" s="173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5"/>
      <c r="DE63" s="97"/>
      <c r="DF63" s="97"/>
    </row>
    <row r="64" spans="1:110" s="54" customFormat="1" ht="30" customHeight="1" x14ac:dyDescent="0.2">
      <c r="A64" s="163" t="s">
        <v>255</v>
      </c>
      <c r="B64" s="164"/>
      <c r="C64" s="164"/>
      <c r="D64" s="164"/>
      <c r="E64" s="164"/>
      <c r="F64" s="164"/>
      <c r="G64" s="164"/>
      <c r="H64" s="164"/>
      <c r="I64" s="165"/>
      <c r="J64" s="62"/>
      <c r="K64" s="166" t="s">
        <v>256</v>
      </c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65"/>
      <c r="BI64" s="167" t="s">
        <v>7</v>
      </c>
      <c r="BJ64" s="168"/>
      <c r="BK64" s="168"/>
      <c r="BL64" s="168"/>
      <c r="BM64" s="168"/>
      <c r="BN64" s="168"/>
      <c r="BO64" s="168"/>
      <c r="BP64" s="168"/>
      <c r="BQ64" s="168"/>
      <c r="BR64" s="168"/>
      <c r="BS64" s="169"/>
      <c r="BT64" s="167"/>
      <c r="BU64" s="168"/>
      <c r="BV64" s="168"/>
      <c r="BW64" s="168"/>
      <c r="BX64" s="168"/>
      <c r="BY64" s="168"/>
      <c r="BZ64" s="168"/>
      <c r="CA64" s="168"/>
      <c r="CB64" s="168"/>
      <c r="CC64" s="169"/>
      <c r="CD64" s="167"/>
      <c r="CE64" s="168"/>
      <c r="CF64" s="168"/>
      <c r="CG64" s="168"/>
      <c r="CH64" s="168"/>
      <c r="CI64" s="168"/>
      <c r="CJ64" s="168"/>
      <c r="CK64" s="168"/>
      <c r="CL64" s="168"/>
      <c r="CM64" s="169"/>
      <c r="CN64" s="173"/>
      <c r="CO64" s="174"/>
      <c r="CP64" s="174"/>
      <c r="CQ64" s="174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5"/>
      <c r="DE64" s="97"/>
      <c r="DF64" s="97"/>
    </row>
    <row r="65" spans="1:110" s="54" customFormat="1" ht="45" customHeight="1" x14ac:dyDescent="0.2">
      <c r="A65" s="163" t="s">
        <v>257</v>
      </c>
      <c r="B65" s="164"/>
      <c r="C65" s="164"/>
      <c r="D65" s="164"/>
      <c r="E65" s="164"/>
      <c r="F65" s="164"/>
      <c r="G65" s="164"/>
      <c r="H65" s="164"/>
      <c r="I65" s="165"/>
      <c r="J65" s="62"/>
      <c r="K65" s="166" t="s">
        <v>258</v>
      </c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65"/>
      <c r="BI65" s="167" t="s">
        <v>252</v>
      </c>
      <c r="BJ65" s="168"/>
      <c r="BK65" s="168"/>
      <c r="BL65" s="168"/>
      <c r="BM65" s="168"/>
      <c r="BN65" s="168"/>
      <c r="BO65" s="168"/>
      <c r="BP65" s="168"/>
      <c r="BQ65" s="168"/>
      <c r="BR65" s="168"/>
      <c r="BS65" s="169"/>
      <c r="BT65" s="167"/>
      <c r="BU65" s="168"/>
      <c r="BV65" s="168"/>
      <c r="BW65" s="168"/>
      <c r="BX65" s="168"/>
      <c r="BY65" s="168"/>
      <c r="BZ65" s="168"/>
      <c r="CA65" s="168"/>
      <c r="CB65" s="168"/>
      <c r="CC65" s="169"/>
      <c r="CD65" s="167" t="s">
        <v>127</v>
      </c>
      <c r="CE65" s="168"/>
      <c r="CF65" s="168"/>
      <c r="CG65" s="168"/>
      <c r="CH65" s="168"/>
      <c r="CI65" s="168"/>
      <c r="CJ65" s="168"/>
      <c r="CK65" s="168"/>
      <c r="CL65" s="168"/>
      <c r="CM65" s="169"/>
      <c r="CN65" s="170" t="s">
        <v>127</v>
      </c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2"/>
      <c r="DE65" s="97"/>
      <c r="DF65" s="97"/>
    </row>
    <row r="67" spans="1:110" s="1" customFormat="1" ht="12.75" x14ac:dyDescent="0.2">
      <c r="G67" s="1" t="s">
        <v>23</v>
      </c>
      <c r="DF67" s="97"/>
    </row>
    <row r="68" spans="1:110" s="1" customFormat="1" ht="68.25" customHeight="1" x14ac:dyDescent="0.2">
      <c r="A68" s="159" t="s">
        <v>259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F68" s="97"/>
    </row>
    <row r="69" spans="1:110" s="1" customFormat="1" ht="25.5" customHeight="1" x14ac:dyDescent="0.2">
      <c r="A69" s="159" t="s">
        <v>260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F69" s="97"/>
    </row>
    <row r="70" spans="1:110" s="1" customFormat="1" ht="25.5" customHeight="1" x14ac:dyDescent="0.2">
      <c r="A70" s="159" t="s">
        <v>261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0"/>
      <c r="CN70" s="160"/>
      <c r="CO70" s="160"/>
      <c r="CP70" s="160"/>
      <c r="CQ70" s="160"/>
      <c r="CR70" s="160"/>
      <c r="CS70" s="160"/>
      <c r="CT70" s="160"/>
      <c r="CU70" s="160"/>
      <c r="CV70" s="160"/>
      <c r="CW70" s="160"/>
      <c r="CX70" s="160"/>
      <c r="CY70" s="160"/>
      <c r="CZ70" s="160"/>
      <c r="DA70" s="160"/>
      <c r="DB70" s="160"/>
      <c r="DC70" s="160"/>
      <c r="DD70" s="160"/>
      <c r="DF70" s="97"/>
    </row>
    <row r="71" spans="1:110" s="1" customFormat="1" ht="25.5" customHeight="1" x14ac:dyDescent="0.2">
      <c r="A71" s="159" t="s">
        <v>262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0"/>
      <c r="CB71" s="160"/>
      <c r="CC71" s="160"/>
      <c r="CD71" s="160"/>
      <c r="CE71" s="160"/>
      <c r="CF71" s="160"/>
      <c r="CG71" s="160"/>
      <c r="CH71" s="160"/>
      <c r="CI71" s="160"/>
      <c r="CJ71" s="160"/>
      <c r="CK71" s="160"/>
      <c r="CL71" s="160"/>
      <c r="CM71" s="160"/>
      <c r="CN71" s="160"/>
      <c r="CO71" s="160"/>
      <c r="CP71" s="160"/>
      <c r="CQ71" s="160"/>
      <c r="CR71" s="160"/>
      <c r="CS71" s="160"/>
      <c r="CT71" s="160"/>
      <c r="CU71" s="160"/>
      <c r="CV71" s="160"/>
      <c r="CW71" s="160"/>
      <c r="CX71" s="160"/>
      <c r="CY71" s="160"/>
      <c r="CZ71" s="160"/>
      <c r="DA71" s="160"/>
      <c r="DB71" s="160"/>
      <c r="DC71" s="160"/>
      <c r="DD71" s="160"/>
      <c r="DF71" s="97"/>
    </row>
    <row r="72" spans="1:110" s="1" customFormat="1" ht="25.5" customHeight="1" x14ac:dyDescent="0.2">
      <c r="A72" s="159" t="s">
        <v>263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60"/>
      <c r="CN72" s="160"/>
      <c r="CO72" s="160"/>
      <c r="CP72" s="160"/>
      <c r="CQ72" s="160"/>
      <c r="CR72" s="160"/>
      <c r="CS72" s="160"/>
      <c r="CT72" s="160"/>
      <c r="CU72" s="160"/>
      <c r="CV72" s="160"/>
      <c r="CW72" s="160"/>
      <c r="CX72" s="160"/>
      <c r="CY72" s="160"/>
      <c r="CZ72" s="160"/>
      <c r="DA72" s="160"/>
      <c r="DB72" s="160"/>
      <c r="DC72" s="160"/>
      <c r="DD72" s="160"/>
      <c r="DF72" s="97"/>
    </row>
    <row r="73" spans="1:110" ht="3" customHeight="1" x14ac:dyDescent="0.25"/>
  </sheetData>
  <mergeCells count="316">
    <mergeCell ref="J12:BN12"/>
    <mergeCell ref="AQ13:AX13"/>
    <mergeCell ref="AY13:AZ13"/>
    <mergeCell ref="BA13:BH13"/>
    <mergeCell ref="A15:I16"/>
    <mergeCell ref="J15:BH16"/>
    <mergeCell ref="BI15:BS16"/>
    <mergeCell ref="A5:DD5"/>
    <mergeCell ref="A6:DD6"/>
    <mergeCell ref="A7:DD7"/>
    <mergeCell ref="A8:DD8"/>
    <mergeCell ref="AG10:CI10"/>
    <mergeCell ref="J11:BN11"/>
    <mergeCell ref="A18:I18"/>
    <mergeCell ref="K18:BG18"/>
    <mergeCell ref="BI18:BS18"/>
    <mergeCell ref="BT18:CC18"/>
    <mergeCell ref="CD18:CM18"/>
    <mergeCell ref="CN18:DD18"/>
    <mergeCell ref="BT15:CM15"/>
    <mergeCell ref="CN15:DD16"/>
    <mergeCell ref="BT16:CC16"/>
    <mergeCell ref="CD16:CM16"/>
    <mergeCell ref="A17:I17"/>
    <mergeCell ref="K17:BG17"/>
    <mergeCell ref="BI17:BS17"/>
    <mergeCell ref="BT17:CC17"/>
    <mergeCell ref="CD17:CM17"/>
    <mergeCell ref="CN17:DD17"/>
    <mergeCell ref="A20:I20"/>
    <mergeCell ref="K20:BG20"/>
    <mergeCell ref="BI20:BS20"/>
    <mergeCell ref="BT20:CC20"/>
    <mergeCell ref="CD20:CM20"/>
    <mergeCell ref="CN20:DD20"/>
    <mergeCell ref="A19:I19"/>
    <mergeCell ref="K19:BG19"/>
    <mergeCell ref="BI19:BS19"/>
    <mergeCell ref="BT19:CC19"/>
    <mergeCell ref="CD19:CM19"/>
    <mergeCell ref="CN19:DD19"/>
    <mergeCell ref="A22:I22"/>
    <mergeCell ref="K22:BG22"/>
    <mergeCell ref="BI22:BS22"/>
    <mergeCell ref="BT22:CC22"/>
    <mergeCell ref="CD22:CM22"/>
    <mergeCell ref="CN22:DD22"/>
    <mergeCell ref="A21:I21"/>
    <mergeCell ref="K21:BG21"/>
    <mergeCell ref="BI21:BS21"/>
    <mergeCell ref="BT21:CC21"/>
    <mergeCell ref="CD21:CM21"/>
    <mergeCell ref="CN21:DD21"/>
    <mergeCell ref="A24:I24"/>
    <mergeCell ref="K24:BG24"/>
    <mergeCell ref="BI24:BS24"/>
    <mergeCell ref="BT24:CC24"/>
    <mergeCell ref="CD24:CM24"/>
    <mergeCell ref="CN24:DD24"/>
    <mergeCell ref="A23:I23"/>
    <mergeCell ref="K23:BG23"/>
    <mergeCell ref="BI23:BS23"/>
    <mergeCell ref="BT23:CC23"/>
    <mergeCell ref="CD23:CM23"/>
    <mergeCell ref="CN23:DD23"/>
    <mergeCell ref="A26:I26"/>
    <mergeCell ref="K26:BG26"/>
    <mergeCell ref="BI26:BS26"/>
    <mergeCell ref="BT26:CC26"/>
    <mergeCell ref="CD26:CM26"/>
    <mergeCell ref="CN26:DD26"/>
    <mergeCell ref="A25:I25"/>
    <mergeCell ref="K25:BG25"/>
    <mergeCell ref="BI25:BS25"/>
    <mergeCell ref="BT25:CC25"/>
    <mergeCell ref="CD25:CM25"/>
    <mergeCell ref="CN25:DD25"/>
    <mergeCell ref="A28:I28"/>
    <mergeCell ref="K28:BG28"/>
    <mergeCell ref="BI28:BS28"/>
    <mergeCell ref="BT28:CC28"/>
    <mergeCell ref="CD28:CM28"/>
    <mergeCell ref="CN28:DD28"/>
    <mergeCell ref="A27:I27"/>
    <mergeCell ref="K27:BG27"/>
    <mergeCell ref="BI27:BS27"/>
    <mergeCell ref="BT27:CC27"/>
    <mergeCell ref="CD27:CM27"/>
    <mergeCell ref="CN27:DD27"/>
    <mergeCell ref="A30:I30"/>
    <mergeCell ref="K30:BG30"/>
    <mergeCell ref="BI30:BS30"/>
    <mergeCell ref="BT30:CC30"/>
    <mergeCell ref="CD30:CM30"/>
    <mergeCell ref="CN30:DD30"/>
    <mergeCell ref="A29:I29"/>
    <mergeCell ref="K29:BG29"/>
    <mergeCell ref="BI29:BS29"/>
    <mergeCell ref="BT29:CC29"/>
    <mergeCell ref="CD29:CM29"/>
    <mergeCell ref="CN29:DD29"/>
    <mergeCell ref="A32:I32"/>
    <mergeCell ref="K32:BG32"/>
    <mergeCell ref="BI32:BS32"/>
    <mergeCell ref="BT32:CC32"/>
    <mergeCell ref="CD32:CM32"/>
    <mergeCell ref="CN32:DD32"/>
    <mergeCell ref="A31:I31"/>
    <mergeCell ref="K31:BG31"/>
    <mergeCell ref="BI31:BS31"/>
    <mergeCell ref="BT31:CC31"/>
    <mergeCell ref="CD31:CM31"/>
    <mergeCell ref="CN31:DD31"/>
    <mergeCell ref="A34:I34"/>
    <mergeCell ref="K34:BG34"/>
    <mergeCell ref="BI34:BS34"/>
    <mergeCell ref="BT34:CC34"/>
    <mergeCell ref="CD34:CM34"/>
    <mergeCell ref="CN34:DD34"/>
    <mergeCell ref="A33:I33"/>
    <mergeCell ref="K33:BG33"/>
    <mergeCell ref="BI33:BS33"/>
    <mergeCell ref="BT33:CC33"/>
    <mergeCell ref="CD33:CM33"/>
    <mergeCell ref="CN33:DD33"/>
    <mergeCell ref="A36:I36"/>
    <mergeCell ref="K36:BG36"/>
    <mergeCell ref="BI36:BS36"/>
    <mergeCell ref="BT36:CC36"/>
    <mergeCell ref="CD36:CM36"/>
    <mergeCell ref="CN36:DD36"/>
    <mergeCell ref="A35:I35"/>
    <mergeCell ref="K35:BG35"/>
    <mergeCell ref="BI35:BS35"/>
    <mergeCell ref="BT35:CC35"/>
    <mergeCell ref="CD35:CM35"/>
    <mergeCell ref="CN35:DD35"/>
    <mergeCell ref="A38:I38"/>
    <mergeCell ref="K38:BG38"/>
    <mergeCell ref="BI38:BS38"/>
    <mergeCell ref="BT38:CC38"/>
    <mergeCell ref="CD38:CM38"/>
    <mergeCell ref="CN38:DD38"/>
    <mergeCell ref="A37:I37"/>
    <mergeCell ref="K37:BG37"/>
    <mergeCell ref="BI37:BS37"/>
    <mergeCell ref="BT37:CC37"/>
    <mergeCell ref="CD37:CM37"/>
    <mergeCell ref="CN37:DD37"/>
    <mergeCell ref="A40:I40"/>
    <mergeCell ref="K40:BG40"/>
    <mergeCell ref="BI40:BS40"/>
    <mergeCell ref="BT40:CC40"/>
    <mergeCell ref="CD40:CM40"/>
    <mergeCell ref="CN40:DD40"/>
    <mergeCell ref="A39:I39"/>
    <mergeCell ref="K39:BG39"/>
    <mergeCell ref="BI39:BS39"/>
    <mergeCell ref="BT39:CC39"/>
    <mergeCell ref="CD39:CM39"/>
    <mergeCell ref="CN39:DD39"/>
    <mergeCell ref="A42:I42"/>
    <mergeCell ref="K42:BG42"/>
    <mergeCell ref="BI42:BS42"/>
    <mergeCell ref="BT42:CC42"/>
    <mergeCell ref="CD42:CM42"/>
    <mergeCell ref="CN42:DD42"/>
    <mergeCell ref="A41:I41"/>
    <mergeCell ref="K41:BG41"/>
    <mergeCell ref="BI41:BS41"/>
    <mergeCell ref="BT41:CC41"/>
    <mergeCell ref="CD41:CM41"/>
    <mergeCell ref="CN41:DD41"/>
    <mergeCell ref="A44:I44"/>
    <mergeCell ref="K44:BG44"/>
    <mergeCell ref="BI44:BS44"/>
    <mergeCell ref="BT44:CC44"/>
    <mergeCell ref="CD44:CM44"/>
    <mergeCell ref="CN44:DD44"/>
    <mergeCell ref="A43:I43"/>
    <mergeCell ref="K43:BG43"/>
    <mergeCell ref="BI43:BS43"/>
    <mergeCell ref="BT43:CC43"/>
    <mergeCell ref="CD43:CM43"/>
    <mergeCell ref="CN43:DD43"/>
    <mergeCell ref="A46:I46"/>
    <mergeCell ref="K46:BG46"/>
    <mergeCell ref="BI46:BS46"/>
    <mergeCell ref="BT46:CC46"/>
    <mergeCell ref="CD46:CM46"/>
    <mergeCell ref="CN46:DD46"/>
    <mergeCell ref="A45:I45"/>
    <mergeCell ref="K45:BG45"/>
    <mergeCell ref="BI45:BS45"/>
    <mergeCell ref="BT45:CC45"/>
    <mergeCell ref="CD45:CM45"/>
    <mergeCell ref="CN45:DD45"/>
    <mergeCell ref="A48:I48"/>
    <mergeCell ref="K48:BG48"/>
    <mergeCell ref="BI48:BS48"/>
    <mergeCell ref="BT48:CC48"/>
    <mergeCell ref="CD48:CM48"/>
    <mergeCell ref="CN48:DD48"/>
    <mergeCell ref="A47:I47"/>
    <mergeCell ref="K47:BG47"/>
    <mergeCell ref="BI47:BS47"/>
    <mergeCell ref="BT47:CC47"/>
    <mergeCell ref="CD47:CM47"/>
    <mergeCell ref="CN47:DD47"/>
    <mergeCell ref="A50:I50"/>
    <mergeCell ref="K50:BG50"/>
    <mergeCell ref="BI50:BS50"/>
    <mergeCell ref="BT50:CC50"/>
    <mergeCell ref="CD50:CM50"/>
    <mergeCell ref="CN50:DD50"/>
    <mergeCell ref="A49:I49"/>
    <mergeCell ref="K49:BG49"/>
    <mergeCell ref="BI49:BS49"/>
    <mergeCell ref="BT49:CC49"/>
    <mergeCell ref="CD49:CM49"/>
    <mergeCell ref="CN49:DD49"/>
    <mergeCell ref="A52:I52"/>
    <mergeCell ref="K52:BG52"/>
    <mergeCell ref="BI52:BS52"/>
    <mergeCell ref="BT52:CC52"/>
    <mergeCell ref="CD52:CM52"/>
    <mergeCell ref="CN52:DD52"/>
    <mergeCell ref="A51:I51"/>
    <mergeCell ref="K51:BG51"/>
    <mergeCell ref="BI51:BS51"/>
    <mergeCell ref="BT51:CC51"/>
    <mergeCell ref="CD51:CM51"/>
    <mergeCell ref="CN51:DD51"/>
    <mergeCell ref="A54:I54"/>
    <mergeCell ref="K54:BG54"/>
    <mergeCell ref="BI54:BS54"/>
    <mergeCell ref="BT54:CC54"/>
    <mergeCell ref="CD54:CM54"/>
    <mergeCell ref="CN54:DD54"/>
    <mergeCell ref="A53:I53"/>
    <mergeCell ref="K53:BG53"/>
    <mergeCell ref="BI53:BS53"/>
    <mergeCell ref="BT53:CC53"/>
    <mergeCell ref="CD53:CM53"/>
    <mergeCell ref="CN53:DD53"/>
    <mergeCell ref="A56:I56"/>
    <mergeCell ref="K56:BG56"/>
    <mergeCell ref="BI56:BS56"/>
    <mergeCell ref="BT56:CC56"/>
    <mergeCell ref="CD56:CM56"/>
    <mergeCell ref="CN56:DD56"/>
    <mergeCell ref="A55:I55"/>
    <mergeCell ref="K55:BG55"/>
    <mergeCell ref="BI55:BS55"/>
    <mergeCell ref="BT55:CC55"/>
    <mergeCell ref="CD55:CM55"/>
    <mergeCell ref="CN55:DD55"/>
    <mergeCell ref="A58:I58"/>
    <mergeCell ref="K58:BG58"/>
    <mergeCell ref="BI58:BS58"/>
    <mergeCell ref="BT58:CC58"/>
    <mergeCell ref="CD58:CM58"/>
    <mergeCell ref="CN58:DD58"/>
    <mergeCell ref="A57:I57"/>
    <mergeCell ref="K57:BG57"/>
    <mergeCell ref="BI57:BS57"/>
    <mergeCell ref="BT57:CC57"/>
    <mergeCell ref="CD57:CM57"/>
    <mergeCell ref="CN57:DD57"/>
    <mergeCell ref="A60:I60"/>
    <mergeCell ref="K60:BG60"/>
    <mergeCell ref="BI60:BS60"/>
    <mergeCell ref="BT60:CC60"/>
    <mergeCell ref="CD60:CM60"/>
    <mergeCell ref="CN60:DD60"/>
    <mergeCell ref="A59:I59"/>
    <mergeCell ref="K59:BG59"/>
    <mergeCell ref="BI59:BS59"/>
    <mergeCell ref="BT59:CC59"/>
    <mergeCell ref="CD59:CM59"/>
    <mergeCell ref="CN59:DD59"/>
    <mergeCell ref="A62:I62"/>
    <mergeCell ref="K62:BG62"/>
    <mergeCell ref="BI62:BS62"/>
    <mergeCell ref="BT62:CC62"/>
    <mergeCell ref="CD62:CM62"/>
    <mergeCell ref="CN62:DD62"/>
    <mergeCell ref="A61:I61"/>
    <mergeCell ref="K61:BG61"/>
    <mergeCell ref="BI61:BS61"/>
    <mergeCell ref="BT61:CC61"/>
    <mergeCell ref="CD61:CM61"/>
    <mergeCell ref="CN61:DD61"/>
    <mergeCell ref="A64:I64"/>
    <mergeCell ref="K64:BG64"/>
    <mergeCell ref="BI64:BS64"/>
    <mergeCell ref="BT64:CC64"/>
    <mergeCell ref="CD64:CM64"/>
    <mergeCell ref="CN64:DD64"/>
    <mergeCell ref="A63:I63"/>
    <mergeCell ref="K63:BG63"/>
    <mergeCell ref="BI63:BS63"/>
    <mergeCell ref="BT63:CC63"/>
    <mergeCell ref="CD63:CM63"/>
    <mergeCell ref="CN63:DD63"/>
    <mergeCell ref="A68:DD68"/>
    <mergeCell ref="A69:DD69"/>
    <mergeCell ref="A70:DD70"/>
    <mergeCell ref="A71:DD71"/>
    <mergeCell ref="A72:DD72"/>
    <mergeCell ref="A65:I65"/>
    <mergeCell ref="K65:BG65"/>
    <mergeCell ref="BI65:BS65"/>
    <mergeCell ref="BT65:CC65"/>
    <mergeCell ref="CD65:CM65"/>
    <mergeCell ref="CN65:DD65"/>
  </mergeCells>
  <pageMargins left="0.78740157480314965" right="0.31496062992125984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5" max="107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78"/>
  <sheetViews>
    <sheetView view="pageBreakPreview" topLeftCell="A34" zoomScale="85" zoomScaleNormal="100" zoomScaleSheetLayoutView="85" workbookViewId="0">
      <selection activeCell="H19" sqref="H19"/>
    </sheetView>
  </sheetViews>
  <sheetFormatPr defaultColWidth="0.7109375" defaultRowHeight="15.75" x14ac:dyDescent="0.25"/>
  <cols>
    <col min="1" max="1" width="6.5703125" style="70" customWidth="1"/>
    <col min="2" max="2" width="37" style="70" customWidth="1"/>
    <col min="3" max="3" width="14.5703125" style="70" customWidth="1"/>
    <col min="4" max="5" width="16" style="70" customWidth="1"/>
    <col min="6" max="6" width="14.7109375" style="70" customWidth="1"/>
    <col min="7" max="9" width="17.28515625" style="70" customWidth="1"/>
    <col min="10" max="10" width="37.28515625" style="70" customWidth="1"/>
    <col min="11" max="11" width="8.42578125" style="70" bestFit="1" customWidth="1"/>
    <col min="12" max="199" width="4.28515625" style="70" customWidth="1"/>
    <col min="200" max="255" width="0.7109375" style="70"/>
    <col min="256" max="256" width="7.28515625" style="70" customWidth="1"/>
    <col min="257" max="258" width="38.7109375" style="70" customWidth="1"/>
    <col min="259" max="259" width="11.5703125" style="70" customWidth="1"/>
    <col min="260" max="260" width="16.7109375" style="70" bestFit="1" customWidth="1"/>
    <col min="261" max="261" width="16.7109375" style="70" customWidth="1"/>
    <col min="262" max="262" width="15.7109375" style="70" bestFit="1" customWidth="1"/>
    <col min="263" max="263" width="15.7109375" style="70" customWidth="1"/>
    <col min="264" max="264" width="13.7109375" style="70" bestFit="1" customWidth="1"/>
    <col min="265" max="265" width="13.7109375" style="70" customWidth="1"/>
    <col min="266" max="266" width="37.28515625" style="70" customWidth="1"/>
    <col min="267" max="455" width="4.28515625" style="70" customWidth="1"/>
    <col min="456" max="511" width="0.7109375" style="70"/>
    <col min="512" max="512" width="7.28515625" style="70" customWidth="1"/>
    <col min="513" max="514" width="38.7109375" style="70" customWidth="1"/>
    <col min="515" max="515" width="11.5703125" style="70" customWidth="1"/>
    <col min="516" max="516" width="16.7109375" style="70" bestFit="1" customWidth="1"/>
    <col min="517" max="517" width="16.7109375" style="70" customWidth="1"/>
    <col min="518" max="518" width="15.7109375" style="70" bestFit="1" customWidth="1"/>
    <col min="519" max="519" width="15.7109375" style="70" customWidth="1"/>
    <col min="520" max="520" width="13.7109375" style="70" bestFit="1" customWidth="1"/>
    <col min="521" max="521" width="13.7109375" style="70" customWidth="1"/>
    <col min="522" max="522" width="37.28515625" style="70" customWidth="1"/>
    <col min="523" max="711" width="4.28515625" style="70" customWidth="1"/>
    <col min="712" max="767" width="0.7109375" style="70"/>
    <col min="768" max="768" width="7.28515625" style="70" customWidth="1"/>
    <col min="769" max="770" width="38.7109375" style="70" customWidth="1"/>
    <col min="771" max="771" width="11.5703125" style="70" customWidth="1"/>
    <col min="772" max="772" width="16.7109375" style="70" bestFit="1" customWidth="1"/>
    <col min="773" max="773" width="16.7109375" style="70" customWidth="1"/>
    <col min="774" max="774" width="15.7109375" style="70" bestFit="1" customWidth="1"/>
    <col min="775" max="775" width="15.7109375" style="70" customWidth="1"/>
    <col min="776" max="776" width="13.7109375" style="70" bestFit="1" customWidth="1"/>
    <col min="777" max="777" width="13.7109375" style="70" customWidth="1"/>
    <col min="778" max="778" width="37.28515625" style="70" customWidth="1"/>
    <col min="779" max="967" width="4.28515625" style="70" customWidth="1"/>
    <col min="968" max="1023" width="0.7109375" style="70"/>
    <col min="1024" max="1024" width="7.28515625" style="70" customWidth="1"/>
    <col min="1025" max="1026" width="38.7109375" style="70" customWidth="1"/>
    <col min="1027" max="1027" width="11.5703125" style="70" customWidth="1"/>
    <col min="1028" max="1028" width="16.7109375" style="70" bestFit="1" customWidth="1"/>
    <col min="1029" max="1029" width="16.7109375" style="70" customWidth="1"/>
    <col min="1030" max="1030" width="15.7109375" style="70" bestFit="1" customWidth="1"/>
    <col min="1031" max="1031" width="15.7109375" style="70" customWidth="1"/>
    <col min="1032" max="1032" width="13.7109375" style="70" bestFit="1" customWidth="1"/>
    <col min="1033" max="1033" width="13.7109375" style="70" customWidth="1"/>
    <col min="1034" max="1034" width="37.28515625" style="70" customWidth="1"/>
    <col min="1035" max="1223" width="4.28515625" style="70" customWidth="1"/>
    <col min="1224" max="1279" width="0.7109375" style="70"/>
    <col min="1280" max="1280" width="7.28515625" style="70" customWidth="1"/>
    <col min="1281" max="1282" width="38.7109375" style="70" customWidth="1"/>
    <col min="1283" max="1283" width="11.5703125" style="70" customWidth="1"/>
    <col min="1284" max="1284" width="16.7109375" style="70" bestFit="1" customWidth="1"/>
    <col min="1285" max="1285" width="16.7109375" style="70" customWidth="1"/>
    <col min="1286" max="1286" width="15.7109375" style="70" bestFit="1" customWidth="1"/>
    <col min="1287" max="1287" width="15.7109375" style="70" customWidth="1"/>
    <col min="1288" max="1288" width="13.7109375" style="70" bestFit="1" customWidth="1"/>
    <col min="1289" max="1289" width="13.7109375" style="70" customWidth="1"/>
    <col min="1290" max="1290" width="37.28515625" style="70" customWidth="1"/>
    <col min="1291" max="1479" width="4.28515625" style="70" customWidth="1"/>
    <col min="1480" max="1535" width="0.7109375" style="70"/>
    <col min="1536" max="1536" width="7.28515625" style="70" customWidth="1"/>
    <col min="1537" max="1538" width="38.7109375" style="70" customWidth="1"/>
    <col min="1539" max="1539" width="11.5703125" style="70" customWidth="1"/>
    <col min="1540" max="1540" width="16.7109375" style="70" bestFit="1" customWidth="1"/>
    <col min="1541" max="1541" width="16.7109375" style="70" customWidth="1"/>
    <col min="1542" max="1542" width="15.7109375" style="70" bestFit="1" customWidth="1"/>
    <col min="1543" max="1543" width="15.7109375" style="70" customWidth="1"/>
    <col min="1544" max="1544" width="13.7109375" style="70" bestFit="1" customWidth="1"/>
    <col min="1545" max="1545" width="13.7109375" style="70" customWidth="1"/>
    <col min="1546" max="1546" width="37.28515625" style="70" customWidth="1"/>
    <col min="1547" max="1735" width="4.28515625" style="70" customWidth="1"/>
    <col min="1736" max="1791" width="0.7109375" style="70"/>
    <col min="1792" max="1792" width="7.28515625" style="70" customWidth="1"/>
    <col min="1793" max="1794" width="38.7109375" style="70" customWidth="1"/>
    <col min="1795" max="1795" width="11.5703125" style="70" customWidth="1"/>
    <col min="1796" max="1796" width="16.7109375" style="70" bestFit="1" customWidth="1"/>
    <col min="1797" max="1797" width="16.7109375" style="70" customWidth="1"/>
    <col min="1798" max="1798" width="15.7109375" style="70" bestFit="1" customWidth="1"/>
    <col min="1799" max="1799" width="15.7109375" style="70" customWidth="1"/>
    <col min="1800" max="1800" width="13.7109375" style="70" bestFit="1" customWidth="1"/>
    <col min="1801" max="1801" width="13.7109375" style="70" customWidth="1"/>
    <col min="1802" max="1802" width="37.28515625" style="70" customWidth="1"/>
    <col min="1803" max="1991" width="4.28515625" style="70" customWidth="1"/>
    <col min="1992" max="2047" width="0.7109375" style="70"/>
    <col min="2048" max="2048" width="7.28515625" style="70" customWidth="1"/>
    <col min="2049" max="2050" width="38.7109375" style="70" customWidth="1"/>
    <col min="2051" max="2051" width="11.5703125" style="70" customWidth="1"/>
    <col min="2052" max="2052" width="16.7109375" style="70" bestFit="1" customWidth="1"/>
    <col min="2053" max="2053" width="16.7109375" style="70" customWidth="1"/>
    <col min="2054" max="2054" width="15.7109375" style="70" bestFit="1" customWidth="1"/>
    <col min="2055" max="2055" width="15.7109375" style="70" customWidth="1"/>
    <col min="2056" max="2056" width="13.7109375" style="70" bestFit="1" customWidth="1"/>
    <col min="2057" max="2057" width="13.7109375" style="70" customWidth="1"/>
    <col min="2058" max="2058" width="37.28515625" style="70" customWidth="1"/>
    <col min="2059" max="2247" width="4.28515625" style="70" customWidth="1"/>
    <col min="2248" max="2303" width="0.7109375" style="70"/>
    <col min="2304" max="2304" width="7.28515625" style="70" customWidth="1"/>
    <col min="2305" max="2306" width="38.7109375" style="70" customWidth="1"/>
    <col min="2307" max="2307" width="11.5703125" style="70" customWidth="1"/>
    <col min="2308" max="2308" width="16.7109375" style="70" bestFit="1" customWidth="1"/>
    <col min="2309" max="2309" width="16.7109375" style="70" customWidth="1"/>
    <col min="2310" max="2310" width="15.7109375" style="70" bestFit="1" customWidth="1"/>
    <col min="2311" max="2311" width="15.7109375" style="70" customWidth="1"/>
    <col min="2312" max="2312" width="13.7109375" style="70" bestFit="1" customWidth="1"/>
    <col min="2313" max="2313" width="13.7109375" style="70" customWidth="1"/>
    <col min="2314" max="2314" width="37.28515625" style="70" customWidth="1"/>
    <col min="2315" max="2503" width="4.28515625" style="70" customWidth="1"/>
    <col min="2504" max="2559" width="0.7109375" style="70"/>
    <col min="2560" max="2560" width="7.28515625" style="70" customWidth="1"/>
    <col min="2561" max="2562" width="38.7109375" style="70" customWidth="1"/>
    <col min="2563" max="2563" width="11.5703125" style="70" customWidth="1"/>
    <col min="2564" max="2564" width="16.7109375" style="70" bestFit="1" customWidth="1"/>
    <col min="2565" max="2565" width="16.7109375" style="70" customWidth="1"/>
    <col min="2566" max="2566" width="15.7109375" style="70" bestFit="1" customWidth="1"/>
    <col min="2567" max="2567" width="15.7109375" style="70" customWidth="1"/>
    <col min="2568" max="2568" width="13.7109375" style="70" bestFit="1" customWidth="1"/>
    <col min="2569" max="2569" width="13.7109375" style="70" customWidth="1"/>
    <col min="2570" max="2570" width="37.28515625" style="70" customWidth="1"/>
    <col min="2571" max="2759" width="4.28515625" style="70" customWidth="1"/>
    <col min="2760" max="2815" width="0.7109375" style="70"/>
    <col min="2816" max="2816" width="7.28515625" style="70" customWidth="1"/>
    <col min="2817" max="2818" width="38.7109375" style="70" customWidth="1"/>
    <col min="2819" max="2819" width="11.5703125" style="70" customWidth="1"/>
    <col min="2820" max="2820" width="16.7109375" style="70" bestFit="1" customWidth="1"/>
    <col min="2821" max="2821" width="16.7109375" style="70" customWidth="1"/>
    <col min="2822" max="2822" width="15.7109375" style="70" bestFit="1" customWidth="1"/>
    <col min="2823" max="2823" width="15.7109375" style="70" customWidth="1"/>
    <col min="2824" max="2824" width="13.7109375" style="70" bestFit="1" customWidth="1"/>
    <col min="2825" max="2825" width="13.7109375" style="70" customWidth="1"/>
    <col min="2826" max="2826" width="37.28515625" style="70" customWidth="1"/>
    <col min="2827" max="3015" width="4.28515625" style="70" customWidth="1"/>
    <col min="3016" max="3071" width="0.7109375" style="70"/>
    <col min="3072" max="3072" width="7.28515625" style="70" customWidth="1"/>
    <col min="3073" max="3074" width="38.7109375" style="70" customWidth="1"/>
    <col min="3075" max="3075" width="11.5703125" style="70" customWidth="1"/>
    <col min="3076" max="3076" width="16.7109375" style="70" bestFit="1" customWidth="1"/>
    <col min="3077" max="3077" width="16.7109375" style="70" customWidth="1"/>
    <col min="3078" max="3078" width="15.7109375" style="70" bestFit="1" customWidth="1"/>
    <col min="3079" max="3079" width="15.7109375" style="70" customWidth="1"/>
    <col min="3080" max="3080" width="13.7109375" style="70" bestFit="1" customWidth="1"/>
    <col min="3081" max="3081" width="13.7109375" style="70" customWidth="1"/>
    <col min="3082" max="3082" width="37.28515625" style="70" customWidth="1"/>
    <col min="3083" max="3271" width="4.28515625" style="70" customWidth="1"/>
    <col min="3272" max="3327" width="0.7109375" style="70"/>
    <col min="3328" max="3328" width="7.28515625" style="70" customWidth="1"/>
    <col min="3329" max="3330" width="38.7109375" style="70" customWidth="1"/>
    <col min="3331" max="3331" width="11.5703125" style="70" customWidth="1"/>
    <col min="3332" max="3332" width="16.7109375" style="70" bestFit="1" customWidth="1"/>
    <col min="3333" max="3333" width="16.7109375" style="70" customWidth="1"/>
    <col min="3334" max="3334" width="15.7109375" style="70" bestFit="1" customWidth="1"/>
    <col min="3335" max="3335" width="15.7109375" style="70" customWidth="1"/>
    <col min="3336" max="3336" width="13.7109375" style="70" bestFit="1" customWidth="1"/>
    <col min="3337" max="3337" width="13.7109375" style="70" customWidth="1"/>
    <col min="3338" max="3338" width="37.28515625" style="70" customWidth="1"/>
    <col min="3339" max="3527" width="4.28515625" style="70" customWidth="1"/>
    <col min="3528" max="3583" width="0.7109375" style="70"/>
    <col min="3584" max="3584" width="7.28515625" style="70" customWidth="1"/>
    <col min="3585" max="3586" width="38.7109375" style="70" customWidth="1"/>
    <col min="3587" max="3587" width="11.5703125" style="70" customWidth="1"/>
    <col min="3588" max="3588" width="16.7109375" style="70" bestFit="1" customWidth="1"/>
    <col min="3589" max="3589" width="16.7109375" style="70" customWidth="1"/>
    <col min="3590" max="3590" width="15.7109375" style="70" bestFit="1" customWidth="1"/>
    <col min="3591" max="3591" width="15.7109375" style="70" customWidth="1"/>
    <col min="3592" max="3592" width="13.7109375" style="70" bestFit="1" customWidth="1"/>
    <col min="3593" max="3593" width="13.7109375" style="70" customWidth="1"/>
    <col min="3594" max="3594" width="37.28515625" style="70" customWidth="1"/>
    <col min="3595" max="3783" width="4.28515625" style="70" customWidth="1"/>
    <col min="3784" max="3839" width="0.7109375" style="70"/>
    <col min="3840" max="3840" width="7.28515625" style="70" customWidth="1"/>
    <col min="3841" max="3842" width="38.7109375" style="70" customWidth="1"/>
    <col min="3843" max="3843" width="11.5703125" style="70" customWidth="1"/>
    <col min="3844" max="3844" width="16.7109375" style="70" bestFit="1" customWidth="1"/>
    <col min="3845" max="3845" width="16.7109375" style="70" customWidth="1"/>
    <col min="3846" max="3846" width="15.7109375" style="70" bestFit="1" customWidth="1"/>
    <col min="3847" max="3847" width="15.7109375" style="70" customWidth="1"/>
    <col min="3848" max="3848" width="13.7109375" style="70" bestFit="1" customWidth="1"/>
    <col min="3849" max="3849" width="13.7109375" style="70" customWidth="1"/>
    <col min="3850" max="3850" width="37.28515625" style="70" customWidth="1"/>
    <col min="3851" max="4039" width="4.28515625" style="70" customWidth="1"/>
    <col min="4040" max="4095" width="0.7109375" style="70"/>
    <col min="4096" max="4096" width="7.28515625" style="70" customWidth="1"/>
    <col min="4097" max="4098" width="38.7109375" style="70" customWidth="1"/>
    <col min="4099" max="4099" width="11.5703125" style="70" customWidth="1"/>
    <col min="4100" max="4100" width="16.7109375" style="70" bestFit="1" customWidth="1"/>
    <col min="4101" max="4101" width="16.7109375" style="70" customWidth="1"/>
    <col min="4102" max="4102" width="15.7109375" style="70" bestFit="1" customWidth="1"/>
    <col min="4103" max="4103" width="15.7109375" style="70" customWidth="1"/>
    <col min="4104" max="4104" width="13.7109375" style="70" bestFit="1" customWidth="1"/>
    <col min="4105" max="4105" width="13.7109375" style="70" customWidth="1"/>
    <col min="4106" max="4106" width="37.28515625" style="70" customWidth="1"/>
    <col min="4107" max="4295" width="4.28515625" style="70" customWidth="1"/>
    <col min="4296" max="4351" width="0.7109375" style="70"/>
    <col min="4352" max="4352" width="7.28515625" style="70" customWidth="1"/>
    <col min="4353" max="4354" width="38.7109375" style="70" customWidth="1"/>
    <col min="4355" max="4355" width="11.5703125" style="70" customWidth="1"/>
    <col min="4356" max="4356" width="16.7109375" style="70" bestFit="1" customWidth="1"/>
    <col min="4357" max="4357" width="16.7109375" style="70" customWidth="1"/>
    <col min="4358" max="4358" width="15.7109375" style="70" bestFit="1" customWidth="1"/>
    <col min="4359" max="4359" width="15.7109375" style="70" customWidth="1"/>
    <col min="4360" max="4360" width="13.7109375" style="70" bestFit="1" customWidth="1"/>
    <col min="4361" max="4361" width="13.7109375" style="70" customWidth="1"/>
    <col min="4362" max="4362" width="37.28515625" style="70" customWidth="1"/>
    <col min="4363" max="4551" width="4.28515625" style="70" customWidth="1"/>
    <col min="4552" max="4607" width="0.7109375" style="70"/>
    <col min="4608" max="4608" width="7.28515625" style="70" customWidth="1"/>
    <col min="4609" max="4610" width="38.7109375" style="70" customWidth="1"/>
    <col min="4611" max="4611" width="11.5703125" style="70" customWidth="1"/>
    <col min="4612" max="4612" width="16.7109375" style="70" bestFit="1" customWidth="1"/>
    <col min="4613" max="4613" width="16.7109375" style="70" customWidth="1"/>
    <col min="4614" max="4614" width="15.7109375" style="70" bestFit="1" customWidth="1"/>
    <col min="4615" max="4615" width="15.7109375" style="70" customWidth="1"/>
    <col min="4616" max="4616" width="13.7109375" style="70" bestFit="1" customWidth="1"/>
    <col min="4617" max="4617" width="13.7109375" style="70" customWidth="1"/>
    <col min="4618" max="4618" width="37.28515625" style="70" customWidth="1"/>
    <col min="4619" max="4807" width="4.28515625" style="70" customWidth="1"/>
    <col min="4808" max="4863" width="0.7109375" style="70"/>
    <col min="4864" max="4864" width="7.28515625" style="70" customWidth="1"/>
    <col min="4865" max="4866" width="38.7109375" style="70" customWidth="1"/>
    <col min="4867" max="4867" width="11.5703125" style="70" customWidth="1"/>
    <col min="4868" max="4868" width="16.7109375" style="70" bestFit="1" customWidth="1"/>
    <col min="4869" max="4869" width="16.7109375" style="70" customWidth="1"/>
    <col min="4870" max="4870" width="15.7109375" style="70" bestFit="1" customWidth="1"/>
    <col min="4871" max="4871" width="15.7109375" style="70" customWidth="1"/>
    <col min="4872" max="4872" width="13.7109375" style="70" bestFit="1" customWidth="1"/>
    <col min="4873" max="4873" width="13.7109375" style="70" customWidth="1"/>
    <col min="4874" max="4874" width="37.28515625" style="70" customWidth="1"/>
    <col min="4875" max="5063" width="4.28515625" style="70" customWidth="1"/>
    <col min="5064" max="5119" width="0.7109375" style="70"/>
    <col min="5120" max="5120" width="7.28515625" style="70" customWidth="1"/>
    <col min="5121" max="5122" width="38.7109375" style="70" customWidth="1"/>
    <col min="5123" max="5123" width="11.5703125" style="70" customWidth="1"/>
    <col min="5124" max="5124" width="16.7109375" style="70" bestFit="1" customWidth="1"/>
    <col min="5125" max="5125" width="16.7109375" style="70" customWidth="1"/>
    <col min="5126" max="5126" width="15.7109375" style="70" bestFit="1" customWidth="1"/>
    <col min="5127" max="5127" width="15.7109375" style="70" customWidth="1"/>
    <col min="5128" max="5128" width="13.7109375" style="70" bestFit="1" customWidth="1"/>
    <col min="5129" max="5129" width="13.7109375" style="70" customWidth="1"/>
    <col min="5130" max="5130" width="37.28515625" style="70" customWidth="1"/>
    <col min="5131" max="5319" width="4.28515625" style="70" customWidth="1"/>
    <col min="5320" max="5375" width="0.7109375" style="70"/>
    <col min="5376" max="5376" width="7.28515625" style="70" customWidth="1"/>
    <col min="5377" max="5378" width="38.7109375" style="70" customWidth="1"/>
    <col min="5379" max="5379" width="11.5703125" style="70" customWidth="1"/>
    <col min="5380" max="5380" width="16.7109375" style="70" bestFit="1" customWidth="1"/>
    <col min="5381" max="5381" width="16.7109375" style="70" customWidth="1"/>
    <col min="5382" max="5382" width="15.7109375" style="70" bestFit="1" customWidth="1"/>
    <col min="5383" max="5383" width="15.7109375" style="70" customWidth="1"/>
    <col min="5384" max="5384" width="13.7109375" style="70" bestFit="1" customWidth="1"/>
    <col min="5385" max="5385" width="13.7109375" style="70" customWidth="1"/>
    <col min="5386" max="5386" width="37.28515625" style="70" customWidth="1"/>
    <col min="5387" max="5575" width="4.28515625" style="70" customWidth="1"/>
    <col min="5576" max="5631" width="0.7109375" style="70"/>
    <col min="5632" max="5632" width="7.28515625" style="70" customWidth="1"/>
    <col min="5633" max="5634" width="38.7109375" style="70" customWidth="1"/>
    <col min="5635" max="5635" width="11.5703125" style="70" customWidth="1"/>
    <col min="5636" max="5636" width="16.7109375" style="70" bestFit="1" customWidth="1"/>
    <col min="5637" max="5637" width="16.7109375" style="70" customWidth="1"/>
    <col min="5638" max="5638" width="15.7109375" style="70" bestFit="1" customWidth="1"/>
    <col min="5639" max="5639" width="15.7109375" style="70" customWidth="1"/>
    <col min="5640" max="5640" width="13.7109375" style="70" bestFit="1" customWidth="1"/>
    <col min="5641" max="5641" width="13.7109375" style="70" customWidth="1"/>
    <col min="5642" max="5642" width="37.28515625" style="70" customWidth="1"/>
    <col min="5643" max="5831" width="4.28515625" style="70" customWidth="1"/>
    <col min="5832" max="5887" width="0.7109375" style="70"/>
    <col min="5888" max="5888" width="7.28515625" style="70" customWidth="1"/>
    <col min="5889" max="5890" width="38.7109375" style="70" customWidth="1"/>
    <col min="5891" max="5891" width="11.5703125" style="70" customWidth="1"/>
    <col min="5892" max="5892" width="16.7109375" style="70" bestFit="1" customWidth="1"/>
    <col min="5893" max="5893" width="16.7109375" style="70" customWidth="1"/>
    <col min="5894" max="5894" width="15.7109375" style="70" bestFit="1" customWidth="1"/>
    <col min="5895" max="5895" width="15.7109375" style="70" customWidth="1"/>
    <col min="5896" max="5896" width="13.7109375" style="70" bestFit="1" customWidth="1"/>
    <col min="5897" max="5897" width="13.7109375" style="70" customWidth="1"/>
    <col min="5898" max="5898" width="37.28515625" style="70" customWidth="1"/>
    <col min="5899" max="6087" width="4.28515625" style="70" customWidth="1"/>
    <col min="6088" max="6143" width="0.7109375" style="70"/>
    <col min="6144" max="6144" width="7.28515625" style="70" customWidth="1"/>
    <col min="6145" max="6146" width="38.7109375" style="70" customWidth="1"/>
    <col min="6147" max="6147" width="11.5703125" style="70" customWidth="1"/>
    <col min="6148" max="6148" width="16.7109375" style="70" bestFit="1" customWidth="1"/>
    <col min="6149" max="6149" width="16.7109375" style="70" customWidth="1"/>
    <col min="6150" max="6150" width="15.7109375" style="70" bestFit="1" customWidth="1"/>
    <col min="6151" max="6151" width="15.7109375" style="70" customWidth="1"/>
    <col min="6152" max="6152" width="13.7109375" style="70" bestFit="1" customWidth="1"/>
    <col min="6153" max="6153" width="13.7109375" style="70" customWidth="1"/>
    <col min="6154" max="6154" width="37.28515625" style="70" customWidth="1"/>
    <col min="6155" max="6343" width="4.28515625" style="70" customWidth="1"/>
    <col min="6344" max="6399" width="0.7109375" style="70"/>
    <col min="6400" max="6400" width="7.28515625" style="70" customWidth="1"/>
    <col min="6401" max="6402" width="38.7109375" style="70" customWidth="1"/>
    <col min="6403" max="6403" width="11.5703125" style="70" customWidth="1"/>
    <col min="6404" max="6404" width="16.7109375" style="70" bestFit="1" customWidth="1"/>
    <col min="6405" max="6405" width="16.7109375" style="70" customWidth="1"/>
    <col min="6406" max="6406" width="15.7109375" style="70" bestFit="1" customWidth="1"/>
    <col min="6407" max="6407" width="15.7109375" style="70" customWidth="1"/>
    <col min="6408" max="6408" width="13.7109375" style="70" bestFit="1" customWidth="1"/>
    <col min="6409" max="6409" width="13.7109375" style="70" customWidth="1"/>
    <col min="6410" max="6410" width="37.28515625" style="70" customWidth="1"/>
    <col min="6411" max="6599" width="4.28515625" style="70" customWidth="1"/>
    <col min="6600" max="6655" width="0.7109375" style="70"/>
    <col min="6656" max="6656" width="7.28515625" style="70" customWidth="1"/>
    <col min="6657" max="6658" width="38.7109375" style="70" customWidth="1"/>
    <col min="6659" max="6659" width="11.5703125" style="70" customWidth="1"/>
    <col min="6660" max="6660" width="16.7109375" style="70" bestFit="1" customWidth="1"/>
    <col min="6661" max="6661" width="16.7109375" style="70" customWidth="1"/>
    <col min="6662" max="6662" width="15.7109375" style="70" bestFit="1" customWidth="1"/>
    <col min="6663" max="6663" width="15.7109375" style="70" customWidth="1"/>
    <col min="6664" max="6664" width="13.7109375" style="70" bestFit="1" customWidth="1"/>
    <col min="6665" max="6665" width="13.7109375" style="70" customWidth="1"/>
    <col min="6666" max="6666" width="37.28515625" style="70" customWidth="1"/>
    <col min="6667" max="6855" width="4.28515625" style="70" customWidth="1"/>
    <col min="6856" max="6911" width="0.7109375" style="70"/>
    <col min="6912" max="6912" width="7.28515625" style="70" customWidth="1"/>
    <col min="6913" max="6914" width="38.7109375" style="70" customWidth="1"/>
    <col min="6915" max="6915" width="11.5703125" style="70" customWidth="1"/>
    <col min="6916" max="6916" width="16.7109375" style="70" bestFit="1" customWidth="1"/>
    <col min="6917" max="6917" width="16.7109375" style="70" customWidth="1"/>
    <col min="6918" max="6918" width="15.7109375" style="70" bestFit="1" customWidth="1"/>
    <col min="6919" max="6919" width="15.7109375" style="70" customWidth="1"/>
    <col min="6920" max="6920" width="13.7109375" style="70" bestFit="1" customWidth="1"/>
    <col min="6921" max="6921" width="13.7109375" style="70" customWidth="1"/>
    <col min="6922" max="6922" width="37.28515625" style="70" customWidth="1"/>
    <col min="6923" max="7111" width="4.28515625" style="70" customWidth="1"/>
    <col min="7112" max="7167" width="0.7109375" style="70"/>
    <col min="7168" max="7168" width="7.28515625" style="70" customWidth="1"/>
    <col min="7169" max="7170" width="38.7109375" style="70" customWidth="1"/>
    <col min="7171" max="7171" width="11.5703125" style="70" customWidth="1"/>
    <col min="7172" max="7172" width="16.7109375" style="70" bestFit="1" customWidth="1"/>
    <col min="7173" max="7173" width="16.7109375" style="70" customWidth="1"/>
    <col min="7174" max="7174" width="15.7109375" style="70" bestFit="1" customWidth="1"/>
    <col min="7175" max="7175" width="15.7109375" style="70" customWidth="1"/>
    <col min="7176" max="7176" width="13.7109375" style="70" bestFit="1" customWidth="1"/>
    <col min="7177" max="7177" width="13.7109375" style="70" customWidth="1"/>
    <col min="7178" max="7178" width="37.28515625" style="70" customWidth="1"/>
    <col min="7179" max="7367" width="4.28515625" style="70" customWidth="1"/>
    <col min="7368" max="7423" width="0.7109375" style="70"/>
    <col min="7424" max="7424" width="7.28515625" style="70" customWidth="1"/>
    <col min="7425" max="7426" width="38.7109375" style="70" customWidth="1"/>
    <col min="7427" max="7427" width="11.5703125" style="70" customWidth="1"/>
    <col min="7428" max="7428" width="16.7109375" style="70" bestFit="1" customWidth="1"/>
    <col min="7429" max="7429" width="16.7109375" style="70" customWidth="1"/>
    <col min="7430" max="7430" width="15.7109375" style="70" bestFit="1" customWidth="1"/>
    <col min="7431" max="7431" width="15.7109375" style="70" customWidth="1"/>
    <col min="7432" max="7432" width="13.7109375" style="70" bestFit="1" customWidth="1"/>
    <col min="7433" max="7433" width="13.7109375" style="70" customWidth="1"/>
    <col min="7434" max="7434" width="37.28515625" style="70" customWidth="1"/>
    <col min="7435" max="7623" width="4.28515625" style="70" customWidth="1"/>
    <col min="7624" max="7679" width="0.7109375" style="70"/>
    <col min="7680" max="7680" width="7.28515625" style="70" customWidth="1"/>
    <col min="7681" max="7682" width="38.7109375" style="70" customWidth="1"/>
    <col min="7683" max="7683" width="11.5703125" style="70" customWidth="1"/>
    <col min="7684" max="7684" width="16.7109375" style="70" bestFit="1" customWidth="1"/>
    <col min="7685" max="7685" width="16.7109375" style="70" customWidth="1"/>
    <col min="7686" max="7686" width="15.7109375" style="70" bestFit="1" customWidth="1"/>
    <col min="7687" max="7687" width="15.7109375" style="70" customWidth="1"/>
    <col min="7688" max="7688" width="13.7109375" style="70" bestFit="1" customWidth="1"/>
    <col min="7689" max="7689" width="13.7109375" style="70" customWidth="1"/>
    <col min="7690" max="7690" width="37.28515625" style="70" customWidth="1"/>
    <col min="7691" max="7879" width="4.28515625" style="70" customWidth="1"/>
    <col min="7880" max="7935" width="0.7109375" style="70"/>
    <col min="7936" max="7936" width="7.28515625" style="70" customWidth="1"/>
    <col min="7937" max="7938" width="38.7109375" style="70" customWidth="1"/>
    <col min="7939" max="7939" width="11.5703125" style="70" customWidth="1"/>
    <col min="7940" max="7940" width="16.7109375" style="70" bestFit="1" customWidth="1"/>
    <col min="7941" max="7941" width="16.7109375" style="70" customWidth="1"/>
    <col min="7942" max="7942" width="15.7109375" style="70" bestFit="1" customWidth="1"/>
    <col min="7943" max="7943" width="15.7109375" style="70" customWidth="1"/>
    <col min="7944" max="7944" width="13.7109375" style="70" bestFit="1" customWidth="1"/>
    <col min="7945" max="7945" width="13.7109375" style="70" customWidth="1"/>
    <col min="7946" max="7946" width="37.28515625" style="70" customWidth="1"/>
    <col min="7947" max="8135" width="4.28515625" style="70" customWidth="1"/>
    <col min="8136" max="8191" width="0.7109375" style="70"/>
    <col min="8192" max="8192" width="7.28515625" style="70" customWidth="1"/>
    <col min="8193" max="8194" width="38.7109375" style="70" customWidth="1"/>
    <col min="8195" max="8195" width="11.5703125" style="70" customWidth="1"/>
    <col min="8196" max="8196" width="16.7109375" style="70" bestFit="1" customWidth="1"/>
    <col min="8197" max="8197" width="16.7109375" style="70" customWidth="1"/>
    <col min="8198" max="8198" width="15.7109375" style="70" bestFit="1" customWidth="1"/>
    <col min="8199" max="8199" width="15.7109375" style="70" customWidth="1"/>
    <col min="8200" max="8200" width="13.7109375" style="70" bestFit="1" customWidth="1"/>
    <col min="8201" max="8201" width="13.7109375" style="70" customWidth="1"/>
    <col min="8202" max="8202" width="37.28515625" style="70" customWidth="1"/>
    <col min="8203" max="8391" width="4.28515625" style="70" customWidth="1"/>
    <col min="8392" max="8447" width="0.7109375" style="70"/>
    <col min="8448" max="8448" width="7.28515625" style="70" customWidth="1"/>
    <col min="8449" max="8450" width="38.7109375" style="70" customWidth="1"/>
    <col min="8451" max="8451" width="11.5703125" style="70" customWidth="1"/>
    <col min="8452" max="8452" width="16.7109375" style="70" bestFit="1" customWidth="1"/>
    <col min="8453" max="8453" width="16.7109375" style="70" customWidth="1"/>
    <col min="8454" max="8454" width="15.7109375" style="70" bestFit="1" customWidth="1"/>
    <col min="8455" max="8455" width="15.7109375" style="70" customWidth="1"/>
    <col min="8456" max="8456" width="13.7109375" style="70" bestFit="1" customWidth="1"/>
    <col min="8457" max="8457" width="13.7109375" style="70" customWidth="1"/>
    <col min="8458" max="8458" width="37.28515625" style="70" customWidth="1"/>
    <col min="8459" max="8647" width="4.28515625" style="70" customWidth="1"/>
    <col min="8648" max="8703" width="0.7109375" style="70"/>
    <col min="8704" max="8704" width="7.28515625" style="70" customWidth="1"/>
    <col min="8705" max="8706" width="38.7109375" style="70" customWidth="1"/>
    <col min="8707" max="8707" width="11.5703125" style="70" customWidth="1"/>
    <col min="8708" max="8708" width="16.7109375" style="70" bestFit="1" customWidth="1"/>
    <col min="8709" max="8709" width="16.7109375" style="70" customWidth="1"/>
    <col min="8710" max="8710" width="15.7109375" style="70" bestFit="1" customWidth="1"/>
    <col min="8711" max="8711" width="15.7109375" style="70" customWidth="1"/>
    <col min="8712" max="8712" width="13.7109375" style="70" bestFit="1" customWidth="1"/>
    <col min="8713" max="8713" width="13.7109375" style="70" customWidth="1"/>
    <col min="8714" max="8714" width="37.28515625" style="70" customWidth="1"/>
    <col min="8715" max="8903" width="4.28515625" style="70" customWidth="1"/>
    <col min="8904" max="8959" width="0.7109375" style="70"/>
    <col min="8960" max="8960" width="7.28515625" style="70" customWidth="1"/>
    <col min="8961" max="8962" width="38.7109375" style="70" customWidth="1"/>
    <col min="8963" max="8963" width="11.5703125" style="70" customWidth="1"/>
    <col min="8964" max="8964" width="16.7109375" style="70" bestFit="1" customWidth="1"/>
    <col min="8965" max="8965" width="16.7109375" style="70" customWidth="1"/>
    <col min="8966" max="8966" width="15.7109375" style="70" bestFit="1" customWidth="1"/>
    <col min="8967" max="8967" width="15.7109375" style="70" customWidth="1"/>
    <col min="8968" max="8968" width="13.7109375" style="70" bestFit="1" customWidth="1"/>
    <col min="8969" max="8969" width="13.7109375" style="70" customWidth="1"/>
    <col min="8970" max="8970" width="37.28515625" style="70" customWidth="1"/>
    <col min="8971" max="9159" width="4.28515625" style="70" customWidth="1"/>
    <col min="9160" max="9215" width="0.7109375" style="70"/>
    <col min="9216" max="9216" width="7.28515625" style="70" customWidth="1"/>
    <col min="9217" max="9218" width="38.7109375" style="70" customWidth="1"/>
    <col min="9219" max="9219" width="11.5703125" style="70" customWidth="1"/>
    <col min="9220" max="9220" width="16.7109375" style="70" bestFit="1" customWidth="1"/>
    <col min="9221" max="9221" width="16.7109375" style="70" customWidth="1"/>
    <col min="9222" max="9222" width="15.7109375" style="70" bestFit="1" customWidth="1"/>
    <col min="9223" max="9223" width="15.7109375" style="70" customWidth="1"/>
    <col min="9224" max="9224" width="13.7109375" style="70" bestFit="1" customWidth="1"/>
    <col min="9225" max="9225" width="13.7109375" style="70" customWidth="1"/>
    <col min="9226" max="9226" width="37.28515625" style="70" customWidth="1"/>
    <col min="9227" max="9415" width="4.28515625" style="70" customWidth="1"/>
    <col min="9416" max="9471" width="0.7109375" style="70"/>
    <col min="9472" max="9472" width="7.28515625" style="70" customWidth="1"/>
    <col min="9473" max="9474" width="38.7109375" style="70" customWidth="1"/>
    <col min="9475" max="9475" width="11.5703125" style="70" customWidth="1"/>
    <col min="9476" max="9476" width="16.7109375" style="70" bestFit="1" customWidth="1"/>
    <col min="9477" max="9477" width="16.7109375" style="70" customWidth="1"/>
    <col min="9478" max="9478" width="15.7109375" style="70" bestFit="1" customWidth="1"/>
    <col min="9479" max="9479" width="15.7109375" style="70" customWidth="1"/>
    <col min="9480" max="9480" width="13.7109375" style="70" bestFit="1" customWidth="1"/>
    <col min="9481" max="9481" width="13.7109375" style="70" customWidth="1"/>
    <col min="9482" max="9482" width="37.28515625" style="70" customWidth="1"/>
    <col min="9483" max="9671" width="4.28515625" style="70" customWidth="1"/>
    <col min="9672" max="9727" width="0.7109375" style="70"/>
    <col min="9728" max="9728" width="7.28515625" style="70" customWidth="1"/>
    <col min="9729" max="9730" width="38.7109375" style="70" customWidth="1"/>
    <col min="9731" max="9731" width="11.5703125" style="70" customWidth="1"/>
    <col min="9732" max="9732" width="16.7109375" style="70" bestFit="1" customWidth="1"/>
    <col min="9733" max="9733" width="16.7109375" style="70" customWidth="1"/>
    <col min="9734" max="9734" width="15.7109375" style="70" bestFit="1" customWidth="1"/>
    <col min="9735" max="9735" width="15.7109375" style="70" customWidth="1"/>
    <col min="9736" max="9736" width="13.7109375" style="70" bestFit="1" customWidth="1"/>
    <col min="9737" max="9737" width="13.7109375" style="70" customWidth="1"/>
    <col min="9738" max="9738" width="37.28515625" style="70" customWidth="1"/>
    <col min="9739" max="9927" width="4.28515625" style="70" customWidth="1"/>
    <col min="9928" max="9983" width="0.7109375" style="70"/>
    <col min="9984" max="9984" width="7.28515625" style="70" customWidth="1"/>
    <col min="9985" max="9986" width="38.7109375" style="70" customWidth="1"/>
    <col min="9987" max="9987" width="11.5703125" style="70" customWidth="1"/>
    <col min="9988" max="9988" width="16.7109375" style="70" bestFit="1" customWidth="1"/>
    <col min="9989" max="9989" width="16.7109375" style="70" customWidth="1"/>
    <col min="9990" max="9990" width="15.7109375" style="70" bestFit="1" customWidth="1"/>
    <col min="9991" max="9991" width="15.7109375" style="70" customWidth="1"/>
    <col min="9992" max="9992" width="13.7109375" style="70" bestFit="1" customWidth="1"/>
    <col min="9993" max="9993" width="13.7109375" style="70" customWidth="1"/>
    <col min="9994" max="9994" width="37.28515625" style="70" customWidth="1"/>
    <col min="9995" max="10183" width="4.28515625" style="70" customWidth="1"/>
    <col min="10184" max="10239" width="0.7109375" style="70"/>
    <col min="10240" max="10240" width="7.28515625" style="70" customWidth="1"/>
    <col min="10241" max="10242" width="38.7109375" style="70" customWidth="1"/>
    <col min="10243" max="10243" width="11.5703125" style="70" customWidth="1"/>
    <col min="10244" max="10244" width="16.7109375" style="70" bestFit="1" customWidth="1"/>
    <col min="10245" max="10245" width="16.7109375" style="70" customWidth="1"/>
    <col min="10246" max="10246" width="15.7109375" style="70" bestFit="1" customWidth="1"/>
    <col min="10247" max="10247" width="15.7109375" style="70" customWidth="1"/>
    <col min="10248" max="10248" width="13.7109375" style="70" bestFit="1" customWidth="1"/>
    <col min="10249" max="10249" width="13.7109375" style="70" customWidth="1"/>
    <col min="10250" max="10250" width="37.28515625" style="70" customWidth="1"/>
    <col min="10251" max="10439" width="4.28515625" style="70" customWidth="1"/>
    <col min="10440" max="10495" width="0.7109375" style="70"/>
    <col min="10496" max="10496" width="7.28515625" style="70" customWidth="1"/>
    <col min="10497" max="10498" width="38.7109375" style="70" customWidth="1"/>
    <col min="10499" max="10499" width="11.5703125" style="70" customWidth="1"/>
    <col min="10500" max="10500" width="16.7109375" style="70" bestFit="1" customWidth="1"/>
    <col min="10501" max="10501" width="16.7109375" style="70" customWidth="1"/>
    <col min="10502" max="10502" width="15.7109375" style="70" bestFit="1" customWidth="1"/>
    <col min="10503" max="10503" width="15.7109375" style="70" customWidth="1"/>
    <col min="10504" max="10504" width="13.7109375" style="70" bestFit="1" customWidth="1"/>
    <col min="10505" max="10505" width="13.7109375" style="70" customWidth="1"/>
    <col min="10506" max="10506" width="37.28515625" style="70" customWidth="1"/>
    <col min="10507" max="10695" width="4.28515625" style="70" customWidth="1"/>
    <col min="10696" max="10751" width="0.7109375" style="70"/>
    <col min="10752" max="10752" width="7.28515625" style="70" customWidth="1"/>
    <col min="10753" max="10754" width="38.7109375" style="70" customWidth="1"/>
    <col min="10755" max="10755" width="11.5703125" style="70" customWidth="1"/>
    <col min="10756" max="10756" width="16.7109375" style="70" bestFit="1" customWidth="1"/>
    <col min="10757" max="10757" width="16.7109375" style="70" customWidth="1"/>
    <col min="10758" max="10758" width="15.7109375" style="70" bestFit="1" customWidth="1"/>
    <col min="10759" max="10759" width="15.7109375" style="70" customWidth="1"/>
    <col min="10760" max="10760" width="13.7109375" style="70" bestFit="1" customWidth="1"/>
    <col min="10761" max="10761" width="13.7109375" style="70" customWidth="1"/>
    <col min="10762" max="10762" width="37.28515625" style="70" customWidth="1"/>
    <col min="10763" max="10951" width="4.28515625" style="70" customWidth="1"/>
    <col min="10952" max="11007" width="0.7109375" style="70"/>
    <col min="11008" max="11008" width="7.28515625" style="70" customWidth="1"/>
    <col min="11009" max="11010" width="38.7109375" style="70" customWidth="1"/>
    <col min="11011" max="11011" width="11.5703125" style="70" customWidth="1"/>
    <col min="11012" max="11012" width="16.7109375" style="70" bestFit="1" customWidth="1"/>
    <col min="11013" max="11013" width="16.7109375" style="70" customWidth="1"/>
    <col min="11014" max="11014" width="15.7109375" style="70" bestFit="1" customWidth="1"/>
    <col min="11015" max="11015" width="15.7109375" style="70" customWidth="1"/>
    <col min="11016" max="11016" width="13.7109375" style="70" bestFit="1" customWidth="1"/>
    <col min="11017" max="11017" width="13.7109375" style="70" customWidth="1"/>
    <col min="11018" max="11018" width="37.28515625" style="70" customWidth="1"/>
    <col min="11019" max="11207" width="4.28515625" style="70" customWidth="1"/>
    <col min="11208" max="11263" width="0.7109375" style="70"/>
    <col min="11264" max="11264" width="7.28515625" style="70" customWidth="1"/>
    <col min="11265" max="11266" width="38.7109375" style="70" customWidth="1"/>
    <col min="11267" max="11267" width="11.5703125" style="70" customWidth="1"/>
    <col min="11268" max="11268" width="16.7109375" style="70" bestFit="1" customWidth="1"/>
    <col min="11269" max="11269" width="16.7109375" style="70" customWidth="1"/>
    <col min="11270" max="11270" width="15.7109375" style="70" bestFit="1" customWidth="1"/>
    <col min="11271" max="11271" width="15.7109375" style="70" customWidth="1"/>
    <col min="11272" max="11272" width="13.7109375" style="70" bestFit="1" customWidth="1"/>
    <col min="11273" max="11273" width="13.7109375" style="70" customWidth="1"/>
    <col min="11274" max="11274" width="37.28515625" style="70" customWidth="1"/>
    <col min="11275" max="11463" width="4.28515625" style="70" customWidth="1"/>
    <col min="11464" max="11519" width="0.7109375" style="70"/>
    <col min="11520" max="11520" width="7.28515625" style="70" customWidth="1"/>
    <col min="11521" max="11522" width="38.7109375" style="70" customWidth="1"/>
    <col min="11523" max="11523" width="11.5703125" style="70" customWidth="1"/>
    <col min="11524" max="11524" width="16.7109375" style="70" bestFit="1" customWidth="1"/>
    <col min="11525" max="11525" width="16.7109375" style="70" customWidth="1"/>
    <col min="11526" max="11526" width="15.7109375" style="70" bestFit="1" customWidth="1"/>
    <col min="11527" max="11527" width="15.7109375" style="70" customWidth="1"/>
    <col min="11528" max="11528" width="13.7109375" style="70" bestFit="1" customWidth="1"/>
    <col min="11529" max="11529" width="13.7109375" style="70" customWidth="1"/>
    <col min="11530" max="11530" width="37.28515625" style="70" customWidth="1"/>
    <col min="11531" max="11719" width="4.28515625" style="70" customWidth="1"/>
    <col min="11720" max="11775" width="0.7109375" style="70"/>
    <col min="11776" max="11776" width="7.28515625" style="70" customWidth="1"/>
    <col min="11777" max="11778" width="38.7109375" style="70" customWidth="1"/>
    <col min="11779" max="11779" width="11.5703125" style="70" customWidth="1"/>
    <col min="11780" max="11780" width="16.7109375" style="70" bestFit="1" customWidth="1"/>
    <col min="11781" max="11781" width="16.7109375" style="70" customWidth="1"/>
    <col min="11782" max="11782" width="15.7109375" style="70" bestFit="1" customWidth="1"/>
    <col min="11783" max="11783" width="15.7109375" style="70" customWidth="1"/>
    <col min="11784" max="11784" width="13.7109375" style="70" bestFit="1" customWidth="1"/>
    <col min="11785" max="11785" width="13.7109375" style="70" customWidth="1"/>
    <col min="11786" max="11786" width="37.28515625" style="70" customWidth="1"/>
    <col min="11787" max="11975" width="4.28515625" style="70" customWidth="1"/>
    <col min="11976" max="12031" width="0.7109375" style="70"/>
    <col min="12032" max="12032" width="7.28515625" style="70" customWidth="1"/>
    <col min="12033" max="12034" width="38.7109375" style="70" customWidth="1"/>
    <col min="12035" max="12035" width="11.5703125" style="70" customWidth="1"/>
    <col min="12036" max="12036" width="16.7109375" style="70" bestFit="1" customWidth="1"/>
    <col min="12037" max="12037" width="16.7109375" style="70" customWidth="1"/>
    <col min="12038" max="12038" width="15.7109375" style="70" bestFit="1" customWidth="1"/>
    <col min="12039" max="12039" width="15.7109375" style="70" customWidth="1"/>
    <col min="12040" max="12040" width="13.7109375" style="70" bestFit="1" customWidth="1"/>
    <col min="12041" max="12041" width="13.7109375" style="70" customWidth="1"/>
    <col min="12042" max="12042" width="37.28515625" style="70" customWidth="1"/>
    <col min="12043" max="12231" width="4.28515625" style="70" customWidth="1"/>
    <col min="12232" max="12287" width="0.7109375" style="70"/>
    <col min="12288" max="12288" width="7.28515625" style="70" customWidth="1"/>
    <col min="12289" max="12290" width="38.7109375" style="70" customWidth="1"/>
    <col min="12291" max="12291" width="11.5703125" style="70" customWidth="1"/>
    <col min="12292" max="12292" width="16.7109375" style="70" bestFit="1" customWidth="1"/>
    <col min="12293" max="12293" width="16.7109375" style="70" customWidth="1"/>
    <col min="12294" max="12294" width="15.7109375" style="70" bestFit="1" customWidth="1"/>
    <col min="12295" max="12295" width="15.7109375" style="70" customWidth="1"/>
    <col min="12296" max="12296" width="13.7109375" style="70" bestFit="1" customWidth="1"/>
    <col min="12297" max="12297" width="13.7109375" style="70" customWidth="1"/>
    <col min="12298" max="12298" width="37.28515625" style="70" customWidth="1"/>
    <col min="12299" max="12487" width="4.28515625" style="70" customWidth="1"/>
    <col min="12488" max="12543" width="0.7109375" style="70"/>
    <col min="12544" max="12544" width="7.28515625" style="70" customWidth="1"/>
    <col min="12545" max="12546" width="38.7109375" style="70" customWidth="1"/>
    <col min="12547" max="12547" width="11.5703125" style="70" customWidth="1"/>
    <col min="12548" max="12548" width="16.7109375" style="70" bestFit="1" customWidth="1"/>
    <col min="12549" max="12549" width="16.7109375" style="70" customWidth="1"/>
    <col min="12550" max="12550" width="15.7109375" style="70" bestFit="1" customWidth="1"/>
    <col min="12551" max="12551" width="15.7109375" style="70" customWidth="1"/>
    <col min="12552" max="12552" width="13.7109375" style="70" bestFit="1" customWidth="1"/>
    <col min="12553" max="12553" width="13.7109375" style="70" customWidth="1"/>
    <col min="12554" max="12554" width="37.28515625" style="70" customWidth="1"/>
    <col min="12555" max="12743" width="4.28515625" style="70" customWidth="1"/>
    <col min="12744" max="12799" width="0.7109375" style="70"/>
    <col min="12800" max="12800" width="7.28515625" style="70" customWidth="1"/>
    <col min="12801" max="12802" width="38.7109375" style="70" customWidth="1"/>
    <col min="12803" max="12803" width="11.5703125" style="70" customWidth="1"/>
    <col min="12804" max="12804" width="16.7109375" style="70" bestFit="1" customWidth="1"/>
    <col min="12805" max="12805" width="16.7109375" style="70" customWidth="1"/>
    <col min="12806" max="12806" width="15.7109375" style="70" bestFit="1" customWidth="1"/>
    <col min="12807" max="12807" width="15.7109375" style="70" customWidth="1"/>
    <col min="12808" max="12808" width="13.7109375" style="70" bestFit="1" customWidth="1"/>
    <col min="12809" max="12809" width="13.7109375" style="70" customWidth="1"/>
    <col min="12810" max="12810" width="37.28515625" style="70" customWidth="1"/>
    <col min="12811" max="12999" width="4.28515625" style="70" customWidth="1"/>
    <col min="13000" max="13055" width="0.7109375" style="70"/>
    <col min="13056" max="13056" width="7.28515625" style="70" customWidth="1"/>
    <col min="13057" max="13058" width="38.7109375" style="70" customWidth="1"/>
    <col min="13059" max="13059" width="11.5703125" style="70" customWidth="1"/>
    <col min="13060" max="13060" width="16.7109375" style="70" bestFit="1" customWidth="1"/>
    <col min="13061" max="13061" width="16.7109375" style="70" customWidth="1"/>
    <col min="13062" max="13062" width="15.7109375" style="70" bestFit="1" customWidth="1"/>
    <col min="13063" max="13063" width="15.7109375" style="70" customWidth="1"/>
    <col min="13064" max="13064" width="13.7109375" style="70" bestFit="1" customWidth="1"/>
    <col min="13065" max="13065" width="13.7109375" style="70" customWidth="1"/>
    <col min="13066" max="13066" width="37.28515625" style="70" customWidth="1"/>
    <col min="13067" max="13255" width="4.28515625" style="70" customWidth="1"/>
    <col min="13256" max="13311" width="0.7109375" style="70"/>
    <col min="13312" max="13312" width="7.28515625" style="70" customWidth="1"/>
    <col min="13313" max="13314" width="38.7109375" style="70" customWidth="1"/>
    <col min="13315" max="13315" width="11.5703125" style="70" customWidth="1"/>
    <col min="13316" max="13316" width="16.7109375" style="70" bestFit="1" customWidth="1"/>
    <col min="13317" max="13317" width="16.7109375" style="70" customWidth="1"/>
    <col min="13318" max="13318" width="15.7109375" style="70" bestFit="1" customWidth="1"/>
    <col min="13319" max="13319" width="15.7109375" style="70" customWidth="1"/>
    <col min="13320" max="13320" width="13.7109375" style="70" bestFit="1" customWidth="1"/>
    <col min="13321" max="13321" width="13.7109375" style="70" customWidth="1"/>
    <col min="13322" max="13322" width="37.28515625" style="70" customWidth="1"/>
    <col min="13323" max="13511" width="4.28515625" style="70" customWidth="1"/>
    <col min="13512" max="13567" width="0.7109375" style="70"/>
    <col min="13568" max="13568" width="7.28515625" style="70" customWidth="1"/>
    <col min="13569" max="13570" width="38.7109375" style="70" customWidth="1"/>
    <col min="13571" max="13571" width="11.5703125" style="70" customWidth="1"/>
    <col min="13572" max="13572" width="16.7109375" style="70" bestFit="1" customWidth="1"/>
    <col min="13573" max="13573" width="16.7109375" style="70" customWidth="1"/>
    <col min="13574" max="13574" width="15.7109375" style="70" bestFit="1" customWidth="1"/>
    <col min="13575" max="13575" width="15.7109375" style="70" customWidth="1"/>
    <col min="13576" max="13576" width="13.7109375" style="70" bestFit="1" customWidth="1"/>
    <col min="13577" max="13577" width="13.7109375" style="70" customWidth="1"/>
    <col min="13578" max="13578" width="37.28515625" style="70" customWidth="1"/>
    <col min="13579" max="13767" width="4.28515625" style="70" customWidth="1"/>
    <col min="13768" max="13823" width="0.7109375" style="70"/>
    <col min="13824" max="13824" width="7.28515625" style="70" customWidth="1"/>
    <col min="13825" max="13826" width="38.7109375" style="70" customWidth="1"/>
    <col min="13827" max="13827" width="11.5703125" style="70" customWidth="1"/>
    <col min="13828" max="13828" width="16.7109375" style="70" bestFit="1" customWidth="1"/>
    <col min="13829" max="13829" width="16.7109375" style="70" customWidth="1"/>
    <col min="13830" max="13830" width="15.7109375" style="70" bestFit="1" customWidth="1"/>
    <col min="13831" max="13831" width="15.7109375" style="70" customWidth="1"/>
    <col min="13832" max="13832" width="13.7109375" style="70" bestFit="1" customWidth="1"/>
    <col min="13833" max="13833" width="13.7109375" style="70" customWidth="1"/>
    <col min="13834" max="13834" width="37.28515625" style="70" customWidth="1"/>
    <col min="13835" max="14023" width="4.28515625" style="70" customWidth="1"/>
    <col min="14024" max="14079" width="0.7109375" style="70"/>
    <col min="14080" max="14080" width="7.28515625" style="70" customWidth="1"/>
    <col min="14081" max="14082" width="38.7109375" style="70" customWidth="1"/>
    <col min="14083" max="14083" width="11.5703125" style="70" customWidth="1"/>
    <col min="14084" max="14084" width="16.7109375" style="70" bestFit="1" customWidth="1"/>
    <col min="14085" max="14085" width="16.7109375" style="70" customWidth="1"/>
    <col min="14086" max="14086" width="15.7109375" style="70" bestFit="1" customWidth="1"/>
    <col min="14087" max="14087" width="15.7109375" style="70" customWidth="1"/>
    <col min="14088" max="14088" width="13.7109375" style="70" bestFit="1" customWidth="1"/>
    <col min="14089" max="14089" width="13.7109375" style="70" customWidth="1"/>
    <col min="14090" max="14090" width="37.28515625" style="70" customWidth="1"/>
    <col min="14091" max="14279" width="4.28515625" style="70" customWidth="1"/>
    <col min="14280" max="14335" width="0.7109375" style="70"/>
    <col min="14336" max="14336" width="7.28515625" style="70" customWidth="1"/>
    <col min="14337" max="14338" width="38.7109375" style="70" customWidth="1"/>
    <col min="14339" max="14339" width="11.5703125" style="70" customWidth="1"/>
    <col min="14340" max="14340" width="16.7109375" style="70" bestFit="1" customWidth="1"/>
    <col min="14341" max="14341" width="16.7109375" style="70" customWidth="1"/>
    <col min="14342" max="14342" width="15.7109375" style="70" bestFit="1" customWidth="1"/>
    <col min="14343" max="14343" width="15.7109375" style="70" customWidth="1"/>
    <col min="14344" max="14344" width="13.7109375" style="70" bestFit="1" customWidth="1"/>
    <col min="14345" max="14345" width="13.7109375" style="70" customWidth="1"/>
    <col min="14346" max="14346" width="37.28515625" style="70" customWidth="1"/>
    <col min="14347" max="14535" width="4.28515625" style="70" customWidth="1"/>
    <col min="14536" max="14591" width="0.7109375" style="70"/>
    <col min="14592" max="14592" width="7.28515625" style="70" customWidth="1"/>
    <col min="14593" max="14594" width="38.7109375" style="70" customWidth="1"/>
    <col min="14595" max="14595" width="11.5703125" style="70" customWidth="1"/>
    <col min="14596" max="14596" width="16.7109375" style="70" bestFit="1" customWidth="1"/>
    <col min="14597" max="14597" width="16.7109375" style="70" customWidth="1"/>
    <col min="14598" max="14598" width="15.7109375" style="70" bestFit="1" customWidth="1"/>
    <col min="14599" max="14599" width="15.7109375" style="70" customWidth="1"/>
    <col min="14600" max="14600" width="13.7109375" style="70" bestFit="1" customWidth="1"/>
    <col min="14601" max="14601" width="13.7109375" style="70" customWidth="1"/>
    <col min="14602" max="14602" width="37.28515625" style="70" customWidth="1"/>
    <col min="14603" max="14791" width="4.28515625" style="70" customWidth="1"/>
    <col min="14792" max="14847" width="0.7109375" style="70"/>
    <col min="14848" max="14848" width="7.28515625" style="70" customWidth="1"/>
    <col min="14849" max="14850" width="38.7109375" style="70" customWidth="1"/>
    <col min="14851" max="14851" width="11.5703125" style="70" customWidth="1"/>
    <col min="14852" max="14852" width="16.7109375" style="70" bestFit="1" customWidth="1"/>
    <col min="14853" max="14853" width="16.7109375" style="70" customWidth="1"/>
    <col min="14854" max="14854" width="15.7109375" style="70" bestFit="1" customWidth="1"/>
    <col min="14855" max="14855" width="15.7109375" style="70" customWidth="1"/>
    <col min="14856" max="14856" width="13.7109375" style="70" bestFit="1" customWidth="1"/>
    <col min="14857" max="14857" width="13.7109375" style="70" customWidth="1"/>
    <col min="14858" max="14858" width="37.28515625" style="70" customWidth="1"/>
    <col min="14859" max="15047" width="4.28515625" style="70" customWidth="1"/>
    <col min="15048" max="15103" width="0.7109375" style="70"/>
    <col min="15104" max="15104" width="7.28515625" style="70" customWidth="1"/>
    <col min="15105" max="15106" width="38.7109375" style="70" customWidth="1"/>
    <col min="15107" max="15107" width="11.5703125" style="70" customWidth="1"/>
    <col min="15108" max="15108" width="16.7109375" style="70" bestFit="1" customWidth="1"/>
    <col min="15109" max="15109" width="16.7109375" style="70" customWidth="1"/>
    <col min="15110" max="15110" width="15.7109375" style="70" bestFit="1" customWidth="1"/>
    <col min="15111" max="15111" width="15.7109375" style="70" customWidth="1"/>
    <col min="15112" max="15112" width="13.7109375" style="70" bestFit="1" customWidth="1"/>
    <col min="15113" max="15113" width="13.7109375" style="70" customWidth="1"/>
    <col min="15114" max="15114" width="37.28515625" style="70" customWidth="1"/>
    <col min="15115" max="15303" width="4.28515625" style="70" customWidth="1"/>
    <col min="15304" max="15359" width="0.7109375" style="70"/>
    <col min="15360" max="15360" width="7.28515625" style="70" customWidth="1"/>
    <col min="15361" max="15362" width="38.7109375" style="70" customWidth="1"/>
    <col min="15363" max="15363" width="11.5703125" style="70" customWidth="1"/>
    <col min="15364" max="15364" width="16.7109375" style="70" bestFit="1" customWidth="1"/>
    <col min="15365" max="15365" width="16.7109375" style="70" customWidth="1"/>
    <col min="15366" max="15366" width="15.7109375" style="70" bestFit="1" customWidth="1"/>
    <col min="15367" max="15367" width="15.7109375" style="70" customWidth="1"/>
    <col min="15368" max="15368" width="13.7109375" style="70" bestFit="1" customWidth="1"/>
    <col min="15369" max="15369" width="13.7109375" style="70" customWidth="1"/>
    <col min="15370" max="15370" width="37.28515625" style="70" customWidth="1"/>
    <col min="15371" max="15559" width="4.28515625" style="70" customWidth="1"/>
    <col min="15560" max="15615" width="0.7109375" style="70"/>
    <col min="15616" max="15616" width="7.28515625" style="70" customWidth="1"/>
    <col min="15617" max="15618" width="38.7109375" style="70" customWidth="1"/>
    <col min="15619" max="15619" width="11.5703125" style="70" customWidth="1"/>
    <col min="15620" max="15620" width="16.7109375" style="70" bestFit="1" customWidth="1"/>
    <col min="15621" max="15621" width="16.7109375" style="70" customWidth="1"/>
    <col min="15622" max="15622" width="15.7109375" style="70" bestFit="1" customWidth="1"/>
    <col min="15623" max="15623" width="15.7109375" style="70" customWidth="1"/>
    <col min="15624" max="15624" width="13.7109375" style="70" bestFit="1" customWidth="1"/>
    <col min="15625" max="15625" width="13.7109375" style="70" customWidth="1"/>
    <col min="15626" max="15626" width="37.28515625" style="70" customWidth="1"/>
    <col min="15627" max="15815" width="4.28515625" style="70" customWidth="1"/>
    <col min="15816" max="15871" width="0.7109375" style="70"/>
    <col min="15872" max="15872" width="7.28515625" style="70" customWidth="1"/>
    <col min="15873" max="15874" width="38.7109375" style="70" customWidth="1"/>
    <col min="15875" max="15875" width="11.5703125" style="70" customWidth="1"/>
    <col min="15876" max="15876" width="16.7109375" style="70" bestFit="1" customWidth="1"/>
    <col min="15877" max="15877" width="16.7109375" style="70" customWidth="1"/>
    <col min="15878" max="15878" width="15.7109375" style="70" bestFit="1" customWidth="1"/>
    <col min="15879" max="15879" width="15.7109375" style="70" customWidth="1"/>
    <col min="15880" max="15880" width="13.7109375" style="70" bestFit="1" customWidth="1"/>
    <col min="15881" max="15881" width="13.7109375" style="70" customWidth="1"/>
    <col min="15882" max="15882" width="37.28515625" style="70" customWidth="1"/>
    <col min="15883" max="16071" width="4.28515625" style="70" customWidth="1"/>
    <col min="16072" max="16127" width="0.7109375" style="70"/>
    <col min="16128" max="16128" width="7.28515625" style="70" customWidth="1"/>
    <col min="16129" max="16130" width="38.7109375" style="70" customWidth="1"/>
    <col min="16131" max="16131" width="11.5703125" style="70" customWidth="1"/>
    <col min="16132" max="16132" width="16.7109375" style="70" bestFit="1" customWidth="1"/>
    <col min="16133" max="16133" width="16.7109375" style="70" customWidth="1"/>
    <col min="16134" max="16134" width="15.7109375" style="70" bestFit="1" customWidth="1"/>
    <col min="16135" max="16135" width="15.7109375" style="70" customWidth="1"/>
    <col min="16136" max="16136" width="13.7109375" style="70" bestFit="1" customWidth="1"/>
    <col min="16137" max="16137" width="13.7109375" style="70" customWidth="1"/>
    <col min="16138" max="16138" width="37.28515625" style="70" customWidth="1"/>
    <col min="16139" max="16327" width="4.28515625" style="70" customWidth="1"/>
    <col min="16328" max="16384" width="0.7109375" style="70"/>
  </cols>
  <sheetData>
    <row r="1" spans="1:9" s="69" customFormat="1" ht="12.75" x14ac:dyDescent="0.2">
      <c r="G1" s="69" t="s">
        <v>344</v>
      </c>
    </row>
    <row r="2" spans="1:9" s="69" customFormat="1" ht="28.5" customHeight="1" x14ac:dyDescent="0.2">
      <c r="G2" s="202" t="s">
        <v>385</v>
      </c>
      <c r="H2" s="202"/>
      <c r="I2" s="202"/>
    </row>
    <row r="3" spans="1:9" s="71" customFormat="1" ht="12" x14ac:dyDescent="0.2">
      <c r="G3" s="203" t="s">
        <v>386</v>
      </c>
      <c r="H3" s="203"/>
      <c r="I3" s="203"/>
    </row>
    <row r="4" spans="1:9" ht="7.5" customHeight="1" x14ac:dyDescent="0.25"/>
    <row r="5" spans="1:9" s="72" customFormat="1" ht="16.5" x14ac:dyDescent="0.25">
      <c r="A5" s="214" t="s">
        <v>345</v>
      </c>
      <c r="B5" s="214"/>
      <c r="C5" s="214"/>
      <c r="D5" s="214"/>
      <c r="E5" s="214"/>
      <c r="F5" s="214"/>
      <c r="G5" s="214"/>
      <c r="H5" s="214"/>
      <c r="I5" s="214"/>
    </row>
    <row r="6" spans="1:9" s="72" customFormat="1" ht="6" customHeight="1" x14ac:dyDescent="0.25">
      <c r="A6" s="73"/>
      <c r="B6" s="73"/>
      <c r="C6" s="73"/>
      <c r="D6" s="73"/>
      <c r="E6" s="73"/>
      <c r="F6" s="73"/>
      <c r="G6" s="73"/>
      <c r="H6" s="73"/>
      <c r="I6" s="73"/>
    </row>
    <row r="7" spans="1:9" s="72" customFormat="1" ht="16.5" x14ac:dyDescent="0.25">
      <c r="A7" s="214" t="s">
        <v>387</v>
      </c>
      <c r="B7" s="214"/>
      <c r="C7" s="214"/>
      <c r="D7" s="214"/>
      <c r="E7" s="214"/>
      <c r="F7" s="214"/>
      <c r="G7" s="214"/>
      <c r="H7" s="214"/>
      <c r="I7" s="214"/>
    </row>
    <row r="8" spans="1:9" s="72" customFormat="1" ht="16.5" x14ac:dyDescent="0.25">
      <c r="C8" s="74" t="s">
        <v>388</v>
      </c>
      <c r="D8" s="215" t="s">
        <v>407</v>
      </c>
      <c r="E8" s="215"/>
      <c r="F8" s="72" t="s">
        <v>273</v>
      </c>
    </row>
    <row r="9" spans="1:9" x14ac:dyDescent="0.25">
      <c r="A9" s="210" t="s">
        <v>389</v>
      </c>
      <c r="B9" s="210"/>
      <c r="C9" s="210"/>
      <c r="D9" s="210"/>
      <c r="E9" s="210"/>
      <c r="F9" s="210"/>
      <c r="G9" s="210"/>
      <c r="H9" s="210"/>
      <c r="I9" s="210"/>
    </row>
    <row r="10" spans="1:9" s="69" customFormat="1" ht="12.75" x14ac:dyDescent="0.2">
      <c r="A10" s="211" t="s">
        <v>274</v>
      </c>
      <c r="B10" s="211"/>
      <c r="C10" s="211"/>
      <c r="D10" s="211"/>
      <c r="E10" s="211"/>
      <c r="F10" s="211"/>
      <c r="G10" s="211"/>
      <c r="H10" s="211"/>
      <c r="I10" s="211"/>
    </row>
    <row r="11" spans="1:9" ht="6" customHeight="1" x14ac:dyDescent="0.25"/>
    <row r="12" spans="1:9" x14ac:dyDescent="0.25">
      <c r="A12" s="212" t="s">
        <v>346</v>
      </c>
      <c r="B12" s="212"/>
      <c r="C12" s="212"/>
      <c r="D12" s="212"/>
      <c r="E12" s="212"/>
      <c r="F12" s="212"/>
      <c r="G12" s="212"/>
      <c r="H12" s="212"/>
      <c r="I12" s="212"/>
    </row>
    <row r="13" spans="1:9" ht="7.5" customHeight="1" x14ac:dyDescent="0.25">
      <c r="A13" s="70" t="s">
        <v>343</v>
      </c>
    </row>
    <row r="14" spans="1:9" x14ac:dyDescent="0.25">
      <c r="A14" s="70" t="s">
        <v>275</v>
      </c>
      <c r="E14" s="78" t="s">
        <v>390</v>
      </c>
      <c r="G14" s="79"/>
      <c r="H14" s="79"/>
      <c r="I14" s="79"/>
    </row>
    <row r="15" spans="1:9" x14ac:dyDescent="0.25">
      <c r="A15" s="70" t="s">
        <v>276</v>
      </c>
      <c r="E15" s="78" t="s">
        <v>391</v>
      </c>
      <c r="G15" s="79"/>
      <c r="H15" s="79"/>
      <c r="I15" s="79"/>
    </row>
    <row r="16" spans="1:9" x14ac:dyDescent="0.25">
      <c r="A16" s="70" t="s">
        <v>277</v>
      </c>
      <c r="E16" s="80" t="s">
        <v>278</v>
      </c>
      <c r="G16" s="81"/>
      <c r="H16" s="81"/>
      <c r="I16" s="81"/>
    </row>
    <row r="17" spans="1:10" x14ac:dyDescent="0.25">
      <c r="A17" s="70" t="s">
        <v>279</v>
      </c>
      <c r="E17" s="80" t="s">
        <v>278</v>
      </c>
      <c r="G17" s="81"/>
      <c r="H17" s="81"/>
      <c r="I17" s="81"/>
    </row>
    <row r="18" spans="1:10" x14ac:dyDescent="0.25">
      <c r="A18" s="70" t="s">
        <v>280</v>
      </c>
      <c r="B18" s="81"/>
      <c r="C18" s="81"/>
      <c r="D18" s="81"/>
      <c r="E18" s="80">
        <v>5191431170</v>
      </c>
      <c r="G18" s="81"/>
      <c r="H18" s="81"/>
      <c r="I18" s="81"/>
    </row>
    <row r="19" spans="1:10" x14ac:dyDescent="0.25">
      <c r="A19" s="70" t="s">
        <v>281</v>
      </c>
      <c r="B19" s="81"/>
      <c r="C19" s="81"/>
      <c r="D19" s="81"/>
      <c r="E19" s="80">
        <v>510701001</v>
      </c>
      <c r="G19" s="81"/>
      <c r="H19" s="81"/>
      <c r="I19" s="81"/>
    </row>
    <row r="20" spans="1:10" x14ac:dyDescent="0.25">
      <c r="A20" s="70" t="s">
        <v>282</v>
      </c>
      <c r="E20" s="78" t="s">
        <v>342</v>
      </c>
      <c r="G20" s="79"/>
      <c r="H20" s="79"/>
      <c r="I20" s="79"/>
    </row>
    <row r="21" spans="1:10" x14ac:dyDescent="0.25">
      <c r="A21" s="70" t="s">
        <v>283</v>
      </c>
      <c r="E21" s="80" t="s">
        <v>284</v>
      </c>
      <c r="G21" s="81"/>
      <c r="H21" s="81"/>
      <c r="I21" s="81"/>
    </row>
    <row r="22" spans="1:10" x14ac:dyDescent="0.25">
      <c r="A22" s="70" t="s">
        <v>285</v>
      </c>
      <c r="E22" s="80" t="s">
        <v>286</v>
      </c>
      <c r="G22" s="81"/>
      <c r="H22" s="81"/>
      <c r="I22" s="81"/>
    </row>
    <row r="23" spans="1:10" x14ac:dyDescent="0.25">
      <c r="A23" s="70" t="s">
        <v>287</v>
      </c>
      <c r="B23" s="81"/>
      <c r="C23" s="81"/>
      <c r="D23" s="81"/>
      <c r="E23" s="80" t="s">
        <v>288</v>
      </c>
      <c r="G23" s="81"/>
      <c r="H23" s="81"/>
      <c r="I23" s="81"/>
    </row>
    <row r="24" spans="1:10" ht="10.5" customHeight="1" x14ac:dyDescent="0.25"/>
    <row r="25" spans="1:10" x14ac:dyDescent="0.25">
      <c r="A25" s="212" t="s">
        <v>347</v>
      </c>
      <c r="B25" s="212"/>
      <c r="C25" s="212"/>
      <c r="D25" s="212"/>
      <c r="E25" s="212"/>
      <c r="F25" s="212"/>
      <c r="G25" s="212"/>
      <c r="H25" s="212"/>
      <c r="I25" s="212"/>
    </row>
    <row r="26" spans="1:10" ht="10.5" customHeight="1" x14ac:dyDescent="0.25"/>
    <row r="27" spans="1:10" s="69" customFormat="1" ht="72.75" customHeight="1" x14ac:dyDescent="0.2">
      <c r="A27" s="68" t="s">
        <v>289</v>
      </c>
      <c r="B27" s="213" t="s">
        <v>348</v>
      </c>
      <c r="C27" s="213"/>
      <c r="D27" s="213"/>
      <c r="E27" s="213"/>
      <c r="F27" s="82" t="s">
        <v>290</v>
      </c>
      <c r="G27" s="82" t="s">
        <v>401</v>
      </c>
      <c r="H27" s="82" t="s">
        <v>402</v>
      </c>
      <c r="I27" s="82" t="s">
        <v>403</v>
      </c>
      <c r="J27" s="83" t="s">
        <v>291</v>
      </c>
    </row>
    <row r="28" spans="1:10" s="75" customFormat="1" ht="37.5" customHeight="1" x14ac:dyDescent="0.25">
      <c r="A28" s="224" t="s">
        <v>392</v>
      </c>
      <c r="B28" s="224"/>
      <c r="C28" s="224"/>
      <c r="D28" s="224"/>
      <c r="E28" s="224"/>
      <c r="F28" s="224"/>
      <c r="G28" s="224"/>
      <c r="H28" s="224"/>
      <c r="I28" s="224"/>
    </row>
    <row r="29" spans="1:10" s="69" customFormat="1" ht="15" x14ac:dyDescent="0.2">
      <c r="A29" s="84" t="s">
        <v>292</v>
      </c>
      <c r="B29" s="216" t="s">
        <v>293</v>
      </c>
      <c r="C29" s="216"/>
      <c r="D29" s="216"/>
      <c r="E29" s="216"/>
      <c r="F29" s="85"/>
      <c r="G29" s="67"/>
      <c r="H29" s="91"/>
      <c r="I29" s="91"/>
    </row>
    <row r="30" spans="1:10" x14ac:dyDescent="0.25">
      <c r="A30" s="84" t="s">
        <v>294</v>
      </c>
      <c r="B30" s="216" t="s">
        <v>295</v>
      </c>
      <c r="C30" s="216"/>
      <c r="D30" s="216"/>
      <c r="E30" s="216"/>
      <c r="F30" s="85" t="s">
        <v>296</v>
      </c>
      <c r="G30" s="250">
        <f>'[14]12мес'!$BG$77+'[14]12мес'!$BG$87</f>
        <v>11031.498439999998</v>
      </c>
      <c r="H30" s="251">
        <f>('[15]2022_ГБ (по реализации)'!$ER$77+'[15]2022_ГБ (по реализации)'!$ER$87)</f>
        <v>11636.960816666668</v>
      </c>
      <c r="I30" s="251">
        <f>('[15]2022_ГБ (по реализации)'!$ER$77+'[15]2022_ГБ (по реализации)'!$ER$87)</f>
        <v>11636.960816666668</v>
      </c>
      <c r="J30" s="93" t="b">
        <f>'[8]фин. рез 2021'!$B$13/1000=G30</f>
        <v>1</v>
      </c>
    </row>
    <row r="31" spans="1:10" s="69" customFormat="1" ht="15" x14ac:dyDescent="0.2">
      <c r="A31" s="84" t="s">
        <v>297</v>
      </c>
      <c r="B31" s="216" t="s">
        <v>298</v>
      </c>
      <c r="C31" s="216"/>
      <c r="D31" s="216"/>
      <c r="E31" s="216"/>
      <c r="F31" s="85" t="s">
        <v>296</v>
      </c>
      <c r="G31" s="250">
        <f>'[14]12мес'!$BO$77+'[14]12мес'!$BO$87</f>
        <v>-18022.971888697892</v>
      </c>
      <c r="H31" s="251">
        <f>('[15]2022_ГБ (по реализации)'!$EZ$77+'[15]2022_ГБ (по реализации)'!$EZ$87)</f>
        <v>-25029.355722657336</v>
      </c>
      <c r="I31" s="251"/>
      <c r="J31" s="93" t="b">
        <f>'[8]фин. рез 2021'!$F$13/1000=G31</f>
        <v>1</v>
      </c>
    </row>
    <row r="32" spans="1:10" s="69" customFormat="1" ht="27.75" customHeight="1" x14ac:dyDescent="0.2">
      <c r="A32" s="84" t="s">
        <v>299</v>
      </c>
      <c r="B32" s="216" t="s">
        <v>300</v>
      </c>
      <c r="C32" s="216"/>
      <c r="D32" s="216"/>
      <c r="E32" s="216"/>
      <c r="F32" s="85" t="s">
        <v>296</v>
      </c>
      <c r="G32" s="204" t="s">
        <v>395</v>
      </c>
      <c r="H32" s="205"/>
      <c r="I32" s="206"/>
      <c r="J32" s="92"/>
    </row>
    <row r="33" spans="1:11" s="69" customFormat="1" ht="15" x14ac:dyDescent="0.2">
      <c r="A33" s="84" t="s">
        <v>301</v>
      </c>
      <c r="B33" s="216" t="s">
        <v>302</v>
      </c>
      <c r="C33" s="216"/>
      <c r="D33" s="216"/>
      <c r="E33" s="216"/>
      <c r="F33" s="85" t="s">
        <v>296</v>
      </c>
      <c r="G33" s="251">
        <f>'[14]12мес'!$BP$77+'[14]12мес'!$BP$87</f>
        <v>-18055.564646395575</v>
      </c>
      <c r="H33" s="251">
        <f>('[15]2022_ГБ (по реализации)'!$FA$77+'[15]2022_ГБ (по реализации)'!$FA$87)</f>
        <v>-25061.172894013453</v>
      </c>
      <c r="I33" s="251"/>
      <c r="J33" s="92">
        <f>(G33-G31)+('[14]12мес'!$BL$77+'[14]12мес'!$BL$87)</f>
        <v>2.4655832930875476E-12</v>
      </c>
    </row>
    <row r="34" spans="1:11" s="69" customFormat="1" ht="12.75" x14ac:dyDescent="0.2">
      <c r="A34" s="84" t="s">
        <v>303</v>
      </c>
      <c r="B34" s="216" t="s">
        <v>304</v>
      </c>
      <c r="C34" s="216"/>
      <c r="D34" s="216"/>
      <c r="E34" s="216"/>
      <c r="F34" s="86"/>
      <c r="G34" s="85"/>
      <c r="H34" s="85"/>
      <c r="I34" s="85"/>
      <c r="J34" s="92">
        <f>(H33-H31)+('[15]2022_ГБ (по реализации)'!$EW$77+'[15]2022_ГБ (по реализации)'!$EW$87)</f>
        <v>-1.2434497875801753E-12</v>
      </c>
    </row>
    <row r="35" spans="1:11" s="69" customFormat="1" ht="27.75" customHeight="1" x14ac:dyDescent="0.2">
      <c r="A35" s="84" t="s">
        <v>305</v>
      </c>
      <c r="B35" s="216" t="s">
        <v>349</v>
      </c>
      <c r="C35" s="216"/>
      <c r="D35" s="216"/>
      <c r="E35" s="216"/>
      <c r="F35" s="86" t="s">
        <v>350</v>
      </c>
      <c r="G35" s="207" t="s">
        <v>395</v>
      </c>
      <c r="H35" s="208"/>
      <c r="I35" s="209"/>
      <c r="J35" s="92"/>
    </row>
    <row r="36" spans="1:11" s="69" customFormat="1" ht="15.75" customHeight="1" x14ac:dyDescent="0.2">
      <c r="A36" s="84" t="s">
        <v>306</v>
      </c>
      <c r="B36" s="216" t="s">
        <v>351</v>
      </c>
      <c r="C36" s="216"/>
      <c r="D36" s="216"/>
      <c r="E36" s="216"/>
      <c r="F36" s="86"/>
      <c r="G36" s="85"/>
      <c r="H36" s="85"/>
      <c r="I36" s="85"/>
    </row>
    <row r="37" spans="1:11" s="69" customFormat="1" ht="29.25" customHeight="1" x14ac:dyDescent="0.2">
      <c r="A37" s="84" t="s">
        <v>307</v>
      </c>
      <c r="B37" s="216" t="s">
        <v>352</v>
      </c>
      <c r="C37" s="216"/>
      <c r="D37" s="216"/>
      <c r="E37" s="216"/>
      <c r="F37" s="86" t="s">
        <v>68</v>
      </c>
      <c r="G37" s="217" t="s">
        <v>308</v>
      </c>
      <c r="H37" s="218"/>
      <c r="I37" s="218"/>
      <c r="J37" s="76" t="s">
        <v>381</v>
      </c>
    </row>
    <row r="38" spans="1:11" s="69" customFormat="1" ht="12.75" x14ac:dyDescent="0.2">
      <c r="A38" s="84" t="s">
        <v>309</v>
      </c>
      <c r="B38" s="216" t="s">
        <v>353</v>
      </c>
      <c r="C38" s="216"/>
      <c r="D38" s="216"/>
      <c r="E38" s="216"/>
      <c r="F38" s="86" t="s">
        <v>310</v>
      </c>
      <c r="G38" s="217" t="s">
        <v>308</v>
      </c>
      <c r="H38" s="218"/>
      <c r="I38" s="218"/>
      <c r="J38" s="76" t="s">
        <v>381</v>
      </c>
    </row>
    <row r="39" spans="1:11" s="69" customFormat="1" ht="12.75" x14ac:dyDescent="0.2">
      <c r="A39" s="84" t="s">
        <v>311</v>
      </c>
      <c r="B39" s="216" t="s">
        <v>354</v>
      </c>
      <c r="C39" s="216"/>
      <c r="D39" s="216"/>
      <c r="E39" s="216"/>
      <c r="F39" s="86" t="s">
        <v>68</v>
      </c>
      <c r="G39" s="103">
        <f>'[16]Форма 3.1'!$H$33</f>
        <v>4.777400000000001</v>
      </c>
      <c r="H39" s="104">
        <f>'[16]Форма 3.1'!$I$33</f>
        <v>4.2176583333333335</v>
      </c>
      <c r="I39" s="104">
        <f>'[16]Форма 3.1'!$V$33</f>
        <v>5.1536833333333334</v>
      </c>
      <c r="J39" s="69" t="s">
        <v>393</v>
      </c>
    </row>
    <row r="40" spans="1:11" s="69" customFormat="1" ht="12.75" x14ac:dyDescent="0.2">
      <c r="A40" s="84" t="s">
        <v>355</v>
      </c>
      <c r="B40" s="216" t="s">
        <v>356</v>
      </c>
      <c r="C40" s="216"/>
      <c r="D40" s="216"/>
      <c r="E40" s="216"/>
      <c r="F40" s="86" t="s">
        <v>314</v>
      </c>
      <c r="G40" s="104">
        <f>'[16]Форма 3.1'!$H$21</f>
        <v>59.385711000000001</v>
      </c>
      <c r="H40" s="104">
        <f>'[16]Форма 3.1'!$I$21</f>
        <v>58.900213999999998</v>
      </c>
      <c r="I40" s="104">
        <f>'[16]Форма 3.1'!$V$21</f>
        <v>59.716419000000002</v>
      </c>
      <c r="J40" s="69" t="s">
        <v>393</v>
      </c>
    </row>
    <row r="41" spans="1:11" s="69" customFormat="1" ht="31.5" customHeight="1" x14ac:dyDescent="0.2">
      <c r="A41" s="84" t="s">
        <v>313</v>
      </c>
      <c r="B41" s="216" t="s">
        <v>357</v>
      </c>
      <c r="C41" s="216"/>
      <c r="D41" s="216"/>
      <c r="E41" s="216"/>
      <c r="F41" s="86" t="s">
        <v>314</v>
      </c>
      <c r="G41" s="104">
        <v>15.31</v>
      </c>
      <c r="H41" s="104">
        <v>0</v>
      </c>
      <c r="I41" s="104">
        <v>34</v>
      </c>
      <c r="J41" s="69" t="s">
        <v>312</v>
      </c>
    </row>
    <row r="42" spans="1:11" s="69" customFormat="1" ht="15" customHeight="1" x14ac:dyDescent="0.2">
      <c r="A42" s="84" t="s">
        <v>315</v>
      </c>
      <c r="B42" s="216" t="s">
        <v>358</v>
      </c>
      <c r="C42" s="216"/>
      <c r="D42" s="216"/>
      <c r="E42" s="216"/>
      <c r="F42" s="86" t="s">
        <v>350</v>
      </c>
      <c r="G42" s="105">
        <f>'[16]Форма 3.1'!$H$18/100</f>
        <v>8.2435202314847314E-3</v>
      </c>
      <c r="H42" s="105">
        <f>'[16]Форма 3.1'!$I$18/100</f>
        <v>6.9887755142636924E-3</v>
      </c>
      <c r="I42" s="105">
        <f>'[16]Форма 3.1'!$V$18/100</f>
        <v>6.9941085227042806E-3</v>
      </c>
      <c r="J42" s="69" t="s">
        <v>393</v>
      </c>
    </row>
    <row r="43" spans="1:11" s="69" customFormat="1" ht="39.75" customHeight="1" x14ac:dyDescent="0.2">
      <c r="A43" s="84" t="s">
        <v>316</v>
      </c>
      <c r="B43" s="216" t="s">
        <v>359</v>
      </c>
      <c r="C43" s="216"/>
      <c r="D43" s="216"/>
      <c r="E43" s="216"/>
      <c r="F43" s="86"/>
      <c r="G43" s="217" t="s">
        <v>394</v>
      </c>
      <c r="H43" s="218"/>
      <c r="I43" s="219"/>
      <c r="J43" s="69" t="s">
        <v>312</v>
      </c>
    </row>
    <row r="44" spans="1:11" s="69" customFormat="1" ht="27.75" customHeight="1" x14ac:dyDescent="0.2">
      <c r="A44" s="84" t="s">
        <v>317</v>
      </c>
      <c r="B44" s="216" t="s">
        <v>360</v>
      </c>
      <c r="C44" s="216"/>
      <c r="D44" s="216"/>
      <c r="E44" s="216"/>
      <c r="F44" s="86" t="s">
        <v>310</v>
      </c>
      <c r="G44" s="217" t="s">
        <v>308</v>
      </c>
      <c r="H44" s="218"/>
      <c r="I44" s="218"/>
      <c r="J44" s="76" t="s">
        <v>383</v>
      </c>
    </row>
    <row r="45" spans="1:11" s="69" customFormat="1" ht="12.75" x14ac:dyDescent="0.2">
      <c r="A45" s="84" t="s">
        <v>318</v>
      </c>
      <c r="B45" s="216" t="s">
        <v>319</v>
      </c>
      <c r="C45" s="216"/>
      <c r="D45" s="216"/>
      <c r="E45" s="216"/>
      <c r="F45" s="86"/>
      <c r="G45" s="252">
        <f>'[5]долгосроч. параметры'!$E$65</f>
        <v>29320.46248250431</v>
      </c>
      <c r="H45" s="252">
        <f>'[5]долгосроч. параметры'!$F$65</f>
        <v>9901.4320583790086</v>
      </c>
      <c r="I45" s="252">
        <f>'[5]долгосроч. параметры'!$I$65</f>
        <v>31459.067270446885</v>
      </c>
      <c r="J45" s="69" t="b">
        <f>G46+G51=G45</f>
        <v>1</v>
      </c>
      <c r="K45" s="93" t="b">
        <f>'12б. Структура затрат(ПЭУ)'!CD18=G45</f>
        <v>1</v>
      </c>
    </row>
    <row r="46" spans="1:11" s="69" customFormat="1" ht="53.25" customHeight="1" x14ac:dyDescent="0.2">
      <c r="A46" s="84" t="s">
        <v>320</v>
      </c>
      <c r="B46" s="216" t="s">
        <v>361</v>
      </c>
      <c r="C46" s="216"/>
      <c r="D46" s="216"/>
      <c r="E46" s="216"/>
      <c r="F46" s="86" t="s">
        <v>296</v>
      </c>
      <c r="G46" s="253">
        <f>'[5]долгосроч. параметры'!$E$37</f>
        <v>19353.299500482433</v>
      </c>
      <c r="H46" s="253">
        <f>'[5]долгосроч. параметры'!$F$37</f>
        <v>6229.0436337950105</v>
      </c>
      <c r="I46" s="253">
        <f>'[5]долгосроч. параметры'!$I$37</f>
        <v>5530.0303242973114</v>
      </c>
      <c r="J46" s="93" t="b">
        <f>H46+H51+H52=H45</f>
        <v>1</v>
      </c>
    </row>
    <row r="47" spans="1:11" s="69" customFormat="1" ht="15" customHeight="1" x14ac:dyDescent="0.2">
      <c r="A47" s="84"/>
      <c r="B47" s="216" t="s">
        <v>321</v>
      </c>
      <c r="C47" s="216"/>
      <c r="D47" s="216"/>
      <c r="E47" s="216"/>
      <c r="F47" s="86"/>
      <c r="G47" s="254"/>
      <c r="H47" s="254"/>
      <c r="I47" s="254"/>
      <c r="J47" s="93" t="b">
        <f>I46+I51+I52=I45</f>
        <v>1</v>
      </c>
    </row>
    <row r="48" spans="1:11" s="69" customFormat="1" ht="15" customHeight="1" x14ac:dyDescent="0.2">
      <c r="A48" s="84"/>
      <c r="B48" s="216" t="s">
        <v>322</v>
      </c>
      <c r="C48" s="216"/>
      <c r="D48" s="216"/>
      <c r="E48" s="216"/>
      <c r="F48" s="86"/>
      <c r="G48" s="252">
        <f>'[5]долгосроч. параметры'!$E$20</f>
        <v>3446.0857669329293</v>
      </c>
      <c r="H48" s="252">
        <f>'[5]долгосроч. параметры'!$F$20</f>
        <v>1582.6921638081783</v>
      </c>
      <c r="I48" s="252">
        <f>'[5]долгосроч. параметры'!$I$20</f>
        <v>1405.0849816498462</v>
      </c>
    </row>
    <row r="49" spans="1:10" s="69" customFormat="1" ht="15" customHeight="1" x14ac:dyDescent="0.2">
      <c r="A49" s="84"/>
      <c r="B49" s="216" t="s">
        <v>323</v>
      </c>
      <c r="C49" s="216"/>
      <c r="D49" s="216"/>
      <c r="E49" s="216"/>
      <c r="F49" s="86"/>
      <c r="G49" s="252">
        <f>'[5]долгосроч. параметры'!$E$22</f>
        <v>10231.784577082415</v>
      </c>
      <c r="H49" s="252">
        <f>'[5]долгосроч. параметры'!$F$22</f>
        <v>867.73619593410592</v>
      </c>
      <c r="I49" s="252">
        <f>'[5]долгосроч. параметры'!$I$22</f>
        <v>770.36022849024016</v>
      </c>
    </row>
    <row r="50" spans="1:10" s="69" customFormat="1" ht="15" customHeight="1" x14ac:dyDescent="0.2">
      <c r="A50" s="84"/>
      <c r="B50" s="216" t="s">
        <v>324</v>
      </c>
      <c r="C50" s="216"/>
      <c r="D50" s="216"/>
      <c r="E50" s="216"/>
      <c r="F50" s="86"/>
      <c r="G50" s="252">
        <f>'[5]долгосроч. параметры'!$E$17</f>
        <v>4296.9928515630691</v>
      </c>
      <c r="H50" s="252">
        <f>'[5]долгосроч. параметры'!$F$17</f>
        <v>2227.8582606991749</v>
      </c>
      <c r="I50" s="252">
        <f>'[5]долгосроч. параметры'!$I$17</f>
        <v>1977.8515714773921</v>
      </c>
    </row>
    <row r="51" spans="1:10" s="69" customFormat="1" ht="54" customHeight="1" x14ac:dyDescent="0.2">
      <c r="A51" s="84" t="s">
        <v>325</v>
      </c>
      <c r="B51" s="216" t="s">
        <v>362</v>
      </c>
      <c r="C51" s="216"/>
      <c r="D51" s="216"/>
      <c r="E51" s="216"/>
      <c r="F51" s="86" t="s">
        <v>296</v>
      </c>
      <c r="G51" s="253">
        <f>'[5]долгосроч. параметры'!$E$56</f>
        <v>9967.1629820218768</v>
      </c>
      <c r="H51" s="253">
        <f>'[5]долгосроч. параметры'!$F$56</f>
        <v>2516.1173153319251</v>
      </c>
      <c r="I51" s="253">
        <f>'[5]долгосроч. параметры'!$I$56</f>
        <v>7906.0650574516858</v>
      </c>
    </row>
    <row r="52" spans="1:10" s="69" customFormat="1" ht="12.75" x14ac:dyDescent="0.2">
      <c r="A52" s="84" t="s">
        <v>326</v>
      </c>
      <c r="B52" s="216" t="s">
        <v>363</v>
      </c>
      <c r="C52" s="216"/>
      <c r="D52" s="216"/>
      <c r="E52" s="216"/>
      <c r="F52" s="86" t="s">
        <v>296</v>
      </c>
      <c r="G52" s="254"/>
      <c r="H52" s="252">
        <f>'[5]долгосроч. параметры'!$F$61</f>
        <v>1156.2711092520731</v>
      </c>
      <c r="I52" s="252">
        <f>'[5]долгосроч. параметры'!$I$61</f>
        <v>18022.971888697888</v>
      </c>
    </row>
    <row r="53" spans="1:10" s="69" customFormat="1" ht="12.75" x14ac:dyDescent="0.2">
      <c r="A53" s="84" t="s">
        <v>327</v>
      </c>
      <c r="B53" s="216" t="s">
        <v>364</v>
      </c>
      <c r="C53" s="216"/>
      <c r="D53" s="216"/>
      <c r="E53" s="216"/>
      <c r="F53" s="86" t="s">
        <v>296</v>
      </c>
      <c r="G53" s="254">
        <v>0</v>
      </c>
      <c r="H53" s="254">
        <v>0</v>
      </c>
      <c r="I53" s="254">
        <v>0</v>
      </c>
    </row>
    <row r="54" spans="1:10" s="69" customFormat="1" ht="12.75" x14ac:dyDescent="0.2">
      <c r="A54" s="84" t="s">
        <v>328</v>
      </c>
      <c r="B54" s="216" t="s">
        <v>329</v>
      </c>
      <c r="C54" s="216"/>
      <c r="D54" s="216"/>
      <c r="E54" s="216"/>
      <c r="F54" s="86"/>
      <c r="G54" s="204" t="s">
        <v>396</v>
      </c>
      <c r="H54" s="205"/>
      <c r="I54" s="206"/>
    </row>
    <row r="55" spans="1:10" s="69" customFormat="1" ht="12.75" x14ac:dyDescent="0.2">
      <c r="A55" s="84" t="s">
        <v>341</v>
      </c>
      <c r="B55" s="216" t="s">
        <v>365</v>
      </c>
      <c r="C55" s="216"/>
      <c r="D55" s="216"/>
      <c r="E55" s="216"/>
      <c r="F55" s="86" t="s">
        <v>238</v>
      </c>
      <c r="G55" s="252">
        <f>[5]свод!$L$123</f>
        <v>391.19768834226568</v>
      </c>
      <c r="H55" s="252">
        <f>[5]свод!$N$123</f>
        <v>374.88794428800003</v>
      </c>
      <c r="I55" s="252">
        <f>[5]свод!$S$123</f>
        <v>316.83902461392387</v>
      </c>
      <c r="J55" s="107" t="b">
        <f>'12б. Структура затрат(ПЭУ)'!CD56+'12б. Структура затрат(ПЭУ)'!CD58=G55</f>
        <v>1</v>
      </c>
    </row>
    <row r="56" spans="1:10" s="69" customFormat="1" ht="26.25" customHeight="1" x14ac:dyDescent="0.2">
      <c r="A56" s="84" t="s">
        <v>366</v>
      </c>
      <c r="B56" s="216" t="s">
        <v>367</v>
      </c>
      <c r="C56" s="216"/>
      <c r="D56" s="216"/>
      <c r="E56" s="216"/>
      <c r="F56" s="86" t="s">
        <v>368</v>
      </c>
      <c r="G56" s="253">
        <f>[5]свод!$L$13</f>
        <v>29054.470328697884</v>
      </c>
      <c r="H56" s="253">
        <f>[5]свод!$N$13</f>
        <v>8637.8376931279181</v>
      </c>
      <c r="I56" s="253">
        <f>[5]свод!$S$13</f>
        <v>13214.610526105382</v>
      </c>
      <c r="J56" s="92">
        <f>G45-G56-[5]свод!$L$54</f>
        <v>3.3537617127876729E-12</v>
      </c>
    </row>
    <row r="57" spans="1:10" s="69" customFormat="1" ht="12.75" x14ac:dyDescent="0.2">
      <c r="A57" s="84" t="s">
        <v>330</v>
      </c>
      <c r="B57" s="216" t="s">
        <v>331</v>
      </c>
      <c r="C57" s="216"/>
      <c r="D57" s="216"/>
      <c r="E57" s="216"/>
      <c r="F57" s="86"/>
      <c r="G57" s="254"/>
      <c r="H57" s="254"/>
      <c r="I57" s="254"/>
      <c r="J57" s="92">
        <f>H45-H56-[5]свод!$N$54-[5]свод!$N$90</f>
        <v>0</v>
      </c>
    </row>
    <row r="58" spans="1:10" s="69" customFormat="1" ht="12.75" x14ac:dyDescent="0.2">
      <c r="A58" s="84" t="s">
        <v>332</v>
      </c>
      <c r="B58" s="216" t="s">
        <v>333</v>
      </c>
      <c r="C58" s="216"/>
      <c r="D58" s="216"/>
      <c r="E58" s="216"/>
      <c r="F58" s="86" t="s">
        <v>334</v>
      </c>
      <c r="G58" s="255">
        <f>'[5]16'!$J$16</f>
        <v>3.7572907347415776</v>
      </c>
      <c r="H58" s="255">
        <f>'[5]16'!$K$16</f>
        <v>2.4441645202765865</v>
      </c>
      <c r="I58" s="255">
        <f>H58</f>
        <v>2.4441645202765865</v>
      </c>
      <c r="J58" s="92">
        <f>I45-I56-[5]свод!$S$54-[5]свод!$S$90</f>
        <v>0</v>
      </c>
    </row>
    <row r="59" spans="1:10" s="69" customFormat="1" ht="25.5" x14ac:dyDescent="0.2">
      <c r="A59" s="84" t="s">
        <v>335</v>
      </c>
      <c r="B59" s="216" t="s">
        <v>336</v>
      </c>
      <c r="C59" s="216"/>
      <c r="D59" s="216"/>
      <c r="E59" s="216"/>
      <c r="F59" s="86" t="s">
        <v>369</v>
      </c>
      <c r="G59" s="253">
        <f>'[5]16'!$J$43</f>
        <v>72901.010106967005</v>
      </c>
      <c r="H59" s="253">
        <f>'[5]16'!$K$43</f>
        <v>53961.606002252869</v>
      </c>
      <c r="I59" s="253">
        <f>'[5]16'!$L$43</f>
        <v>81047.144459976684</v>
      </c>
      <c r="J59" s="93"/>
    </row>
    <row r="60" spans="1:10" s="69" customFormat="1" ht="12.75" x14ac:dyDescent="0.2">
      <c r="A60" s="84" t="s">
        <v>337</v>
      </c>
      <c r="B60" s="216" t="s">
        <v>338</v>
      </c>
      <c r="C60" s="216"/>
      <c r="D60" s="216"/>
      <c r="E60" s="216"/>
      <c r="F60" s="86"/>
      <c r="G60" s="85"/>
      <c r="H60" s="85"/>
      <c r="I60" s="85"/>
    </row>
    <row r="61" spans="1:10" s="69" customFormat="1" ht="28.5" customHeight="1" x14ac:dyDescent="0.2">
      <c r="A61" s="84" t="s">
        <v>370</v>
      </c>
      <c r="B61" s="216" t="s">
        <v>339</v>
      </c>
      <c r="C61" s="216"/>
      <c r="D61" s="216"/>
      <c r="E61" s="216"/>
      <c r="F61" s="86" t="s">
        <v>296</v>
      </c>
      <c r="G61" s="207" t="s">
        <v>395</v>
      </c>
      <c r="H61" s="208"/>
      <c r="I61" s="209"/>
    </row>
    <row r="62" spans="1:10" s="69" customFormat="1" ht="25.5" customHeight="1" x14ac:dyDescent="0.2">
      <c r="A62" s="84" t="s">
        <v>371</v>
      </c>
      <c r="B62" s="216" t="s">
        <v>340</v>
      </c>
      <c r="C62" s="216"/>
      <c r="D62" s="216"/>
      <c r="E62" s="216"/>
      <c r="F62" s="86" t="s">
        <v>296</v>
      </c>
      <c r="G62" s="207" t="s">
        <v>395</v>
      </c>
      <c r="H62" s="208"/>
      <c r="I62" s="209"/>
    </row>
    <row r="63" spans="1:10" ht="6.75" customHeight="1" x14ac:dyDescent="0.25"/>
    <row r="64" spans="1:10" x14ac:dyDescent="0.25">
      <c r="A64" s="79" t="s">
        <v>374</v>
      </c>
      <c r="B64" s="79"/>
      <c r="C64" s="79"/>
      <c r="D64" s="79"/>
      <c r="E64" s="79"/>
      <c r="F64" s="79"/>
      <c r="G64" s="79"/>
      <c r="H64" s="79"/>
      <c r="I64" s="79"/>
    </row>
    <row r="65" spans="1:9" ht="6.75" customHeight="1" x14ac:dyDescent="0.25"/>
    <row r="66" spans="1:9" ht="41.25" customHeight="1" x14ac:dyDescent="0.25">
      <c r="A66" s="222" t="s">
        <v>289</v>
      </c>
      <c r="B66" s="88" t="s">
        <v>348</v>
      </c>
      <c r="C66" s="220" t="s">
        <v>290</v>
      </c>
      <c r="D66" s="213" t="s">
        <v>404</v>
      </c>
      <c r="E66" s="213"/>
      <c r="F66" s="213" t="s">
        <v>405</v>
      </c>
      <c r="G66" s="213"/>
      <c r="H66" s="217" t="s">
        <v>406</v>
      </c>
      <c r="I66" s="219"/>
    </row>
    <row r="67" spans="1:9" ht="25.5" x14ac:dyDescent="0.25">
      <c r="A67" s="223"/>
      <c r="B67" s="89"/>
      <c r="C67" s="221"/>
      <c r="D67" s="87" t="s">
        <v>372</v>
      </c>
      <c r="E67" s="87" t="s">
        <v>373</v>
      </c>
      <c r="F67" s="87" t="s">
        <v>372</v>
      </c>
      <c r="G67" s="87" t="s">
        <v>373</v>
      </c>
      <c r="H67" s="96" t="s">
        <v>372</v>
      </c>
      <c r="I67" s="95" t="s">
        <v>373</v>
      </c>
    </row>
    <row r="68" spans="1:9" ht="26.25" customHeight="1" x14ac:dyDescent="0.25">
      <c r="A68" s="84" t="s">
        <v>292</v>
      </c>
      <c r="B68" s="90" t="s">
        <v>375</v>
      </c>
      <c r="C68" s="85"/>
      <c r="D68" s="86"/>
      <c r="E68" s="86"/>
      <c r="F68" s="86"/>
      <c r="G68" s="86"/>
      <c r="H68" s="94"/>
      <c r="I68" s="85"/>
    </row>
    <row r="69" spans="1:9" ht="15" customHeight="1" x14ac:dyDescent="0.25">
      <c r="A69" s="84" t="s">
        <v>297</v>
      </c>
      <c r="B69" s="90" t="s">
        <v>378</v>
      </c>
      <c r="C69" s="85"/>
      <c r="D69" s="86"/>
      <c r="E69" s="86"/>
      <c r="F69" s="86"/>
      <c r="G69" s="86"/>
      <c r="H69" s="94"/>
      <c r="I69" s="85"/>
    </row>
    <row r="70" spans="1:9" x14ac:dyDescent="0.25">
      <c r="A70" s="84"/>
      <c r="B70" s="90" t="s">
        <v>379</v>
      </c>
      <c r="C70" s="85"/>
      <c r="D70" s="86"/>
      <c r="E70" s="86"/>
      <c r="F70" s="86"/>
      <c r="G70" s="86"/>
      <c r="H70" s="94"/>
      <c r="I70" s="85"/>
    </row>
    <row r="71" spans="1:9" ht="25.5" x14ac:dyDescent="0.25">
      <c r="A71" s="84"/>
      <c r="B71" s="90" t="s">
        <v>267</v>
      </c>
      <c r="C71" s="85" t="s">
        <v>376</v>
      </c>
      <c r="D71" s="256" t="s">
        <v>170</v>
      </c>
      <c r="E71" s="256" t="s">
        <v>170</v>
      </c>
      <c r="F71" s="256">
        <f>[17]Тариф!$K$42</f>
        <v>70348.037502167164</v>
      </c>
      <c r="G71" s="256">
        <f>[17]Тариф!$K$43</f>
        <v>70348.037502166771</v>
      </c>
      <c r="H71" s="256">
        <f>[17]Тариф!$K$46</f>
        <v>214659.12314980247</v>
      </c>
      <c r="I71" s="252">
        <f>[18]Тариф!$K$47</f>
        <v>228859.79390693209</v>
      </c>
    </row>
    <row r="72" spans="1:9" ht="25.5" x14ac:dyDescent="0.25">
      <c r="A72" s="84"/>
      <c r="B72" s="90" t="s">
        <v>268</v>
      </c>
      <c r="C72" s="85" t="s">
        <v>377</v>
      </c>
      <c r="D72" s="256" t="s">
        <v>170</v>
      </c>
      <c r="E72" s="256" t="s">
        <v>170</v>
      </c>
      <c r="F72" s="256">
        <f>[18]Тариф!$L$42</f>
        <v>20.314770074346907</v>
      </c>
      <c r="G72" s="256">
        <f>[18]Тариф!$L$43</f>
        <v>24.646889108732559</v>
      </c>
      <c r="H72" s="257">
        <f>[18]Тариф!$L$46</f>
        <v>19.966785927286796</v>
      </c>
      <c r="I72" s="258">
        <f>[18]Тариф!$L$47</f>
        <v>20.121435968780748</v>
      </c>
    </row>
    <row r="73" spans="1:9" x14ac:dyDescent="0.25">
      <c r="A73" s="84"/>
      <c r="B73" s="90" t="s">
        <v>269</v>
      </c>
      <c r="C73" s="85" t="s">
        <v>377</v>
      </c>
      <c r="D73" s="256">
        <f>[17]Тариф!$M$27</f>
        <v>185.00586326317222</v>
      </c>
      <c r="E73" s="256">
        <f>[17]Тариф!$M$28</f>
        <v>183.95094622391531</v>
      </c>
      <c r="F73" s="256">
        <f>[18]Тариф!$M$42</f>
        <v>186.75479653796643</v>
      </c>
      <c r="G73" s="256">
        <f>[18]Тариф!$M$43</f>
        <v>192.0342756664582</v>
      </c>
      <c r="H73" s="257">
        <f>[18]Тариф!$M$46</f>
        <v>527.70884348187633</v>
      </c>
      <c r="I73" s="258">
        <f>[18]Тариф!$M$47</f>
        <v>559.36117367943905</v>
      </c>
    </row>
    <row r="75" spans="1:9" x14ac:dyDescent="0.25">
      <c r="A75" s="76" t="s">
        <v>380</v>
      </c>
      <c r="B75" s="77"/>
      <c r="C75" s="77"/>
      <c r="D75" s="77"/>
      <c r="E75" s="77"/>
      <c r="F75" s="77"/>
      <c r="G75" s="77"/>
      <c r="H75" s="77"/>
      <c r="I75" s="77"/>
    </row>
    <row r="76" spans="1:9" x14ac:dyDescent="0.25">
      <c r="A76" s="76" t="s">
        <v>381</v>
      </c>
      <c r="B76" s="77"/>
      <c r="C76" s="77"/>
      <c r="D76" s="77"/>
      <c r="E76" s="77"/>
      <c r="F76" s="77"/>
      <c r="G76" s="77"/>
      <c r="H76" s="77"/>
      <c r="I76" s="77"/>
    </row>
    <row r="77" spans="1:9" x14ac:dyDescent="0.25">
      <c r="A77" s="76" t="s">
        <v>382</v>
      </c>
      <c r="B77" s="77"/>
      <c r="C77" s="77"/>
      <c r="D77" s="77"/>
      <c r="E77" s="77"/>
      <c r="F77" s="77"/>
      <c r="G77" s="77"/>
      <c r="H77" s="77"/>
      <c r="I77" s="77"/>
    </row>
    <row r="78" spans="1:9" x14ac:dyDescent="0.25">
      <c r="A78" s="76" t="s">
        <v>383</v>
      </c>
      <c r="B78" s="77"/>
      <c r="C78" s="77"/>
      <c r="D78" s="77"/>
      <c r="E78" s="77"/>
      <c r="F78" s="77"/>
      <c r="G78" s="77"/>
      <c r="H78" s="77"/>
      <c r="I78" s="77"/>
    </row>
  </sheetData>
  <mergeCells count="59">
    <mergeCell ref="A28:I28"/>
    <mergeCell ref="B29:E29"/>
    <mergeCell ref="B30:E30"/>
    <mergeCell ref="B35:E35"/>
    <mergeCell ref="B36:E36"/>
    <mergeCell ref="B33:E33"/>
    <mergeCell ref="B34:E34"/>
    <mergeCell ref="B31:E31"/>
    <mergeCell ref="B32:E32"/>
    <mergeCell ref="B41:E41"/>
    <mergeCell ref="B42:E42"/>
    <mergeCell ref="B39:E39"/>
    <mergeCell ref="B40:E40"/>
    <mergeCell ref="B37:E37"/>
    <mergeCell ref="B38:E38"/>
    <mergeCell ref="B47:E47"/>
    <mergeCell ref="B48:E48"/>
    <mergeCell ref="B45:E45"/>
    <mergeCell ref="B46:E46"/>
    <mergeCell ref="B43:E43"/>
    <mergeCell ref="B44:E44"/>
    <mergeCell ref="B54:E54"/>
    <mergeCell ref="B51:E51"/>
    <mergeCell ref="B52:E52"/>
    <mergeCell ref="B49:E49"/>
    <mergeCell ref="B50:E50"/>
    <mergeCell ref="B62:E62"/>
    <mergeCell ref="B59:E59"/>
    <mergeCell ref="B60:E60"/>
    <mergeCell ref="B57:E57"/>
    <mergeCell ref="B58:E58"/>
    <mergeCell ref="C66:C67"/>
    <mergeCell ref="D66:E66"/>
    <mergeCell ref="H66:I66"/>
    <mergeCell ref="A66:A67"/>
    <mergeCell ref="F66:G66"/>
    <mergeCell ref="G62:I62"/>
    <mergeCell ref="G32:I32"/>
    <mergeCell ref="G35:I35"/>
    <mergeCell ref="G37:I37"/>
    <mergeCell ref="G38:I38"/>
    <mergeCell ref="G44:I44"/>
    <mergeCell ref="G43:I43"/>
    <mergeCell ref="G2:I2"/>
    <mergeCell ref="G3:I3"/>
    <mergeCell ref="G54:I54"/>
    <mergeCell ref="G61:I61"/>
    <mergeCell ref="A9:I9"/>
    <mergeCell ref="A10:I10"/>
    <mergeCell ref="A12:I12"/>
    <mergeCell ref="A25:I25"/>
    <mergeCell ref="B27:E27"/>
    <mergeCell ref="A5:I5"/>
    <mergeCell ref="A7:I7"/>
    <mergeCell ref="D8:E8"/>
    <mergeCell ref="B61:E61"/>
    <mergeCell ref="B55:E55"/>
    <mergeCell ref="B56:E56"/>
    <mergeCell ref="B53:E53"/>
  </mergeCells>
  <pageMargins left="0.78740157480314965" right="0.51181102362204722" top="0.59055118110236227" bottom="0.39370078740157483" header="0.19685039370078741" footer="0.19685039370078741"/>
  <pageSetup paperSize="9" scale="5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63" max="8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70"/>
  <sheetViews>
    <sheetView view="pageBreakPreview" zoomScaleNormal="100" workbookViewId="0">
      <selection activeCell="DM71" sqref="DM71"/>
    </sheetView>
  </sheetViews>
  <sheetFormatPr defaultColWidth="0.7109375" defaultRowHeight="15" customHeight="1" x14ac:dyDescent="0.25"/>
  <cols>
    <col min="1" max="28" width="0.7109375" style="2"/>
    <col min="29" max="29" width="0.7109375" style="2" customWidth="1"/>
    <col min="30" max="30" width="1.7109375" style="2" customWidth="1"/>
    <col min="31" max="16384" width="0.7109375" style="2"/>
  </cols>
  <sheetData>
    <row r="1" spans="1:108" s="1" customFormat="1" ht="12" customHeight="1" x14ac:dyDescent="0.2">
      <c r="BO1" s="1" t="s">
        <v>104</v>
      </c>
    </row>
    <row r="2" spans="1:108" s="1" customFormat="1" ht="12" customHeight="1" x14ac:dyDescent="0.2">
      <c r="BO2" s="1" t="s">
        <v>105</v>
      </c>
    </row>
    <row r="3" spans="1:108" s="1" customFormat="1" ht="12" customHeight="1" x14ac:dyDescent="0.2">
      <c r="BO3" s="1" t="s">
        <v>106</v>
      </c>
    </row>
    <row r="4" spans="1:108" ht="18" customHeight="1" x14ac:dyDescent="0.25"/>
    <row r="5" spans="1:108" s="4" customFormat="1" ht="14.25" customHeight="1" x14ac:dyDescent="0.25">
      <c r="A5" s="128" t="s">
        <v>107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</row>
    <row r="6" spans="1:108" s="4" customFormat="1" ht="14.25" customHeight="1" x14ac:dyDescent="0.25">
      <c r="A6" s="128" t="s">
        <v>108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</row>
    <row r="7" spans="1:108" s="4" customFormat="1" ht="14.25" customHeight="1" x14ac:dyDescent="0.25">
      <c r="A7" s="128" t="s">
        <v>109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</row>
    <row r="8" spans="1:108" ht="18" customHeight="1" x14ac:dyDescent="0.25"/>
    <row r="9" spans="1:108" x14ac:dyDescent="0.25">
      <c r="A9" s="51" t="s">
        <v>110</v>
      </c>
      <c r="D9" s="51"/>
    </row>
    <row r="10" spans="1:108" x14ac:dyDescent="0.25">
      <c r="A10" s="51" t="s">
        <v>111</v>
      </c>
      <c r="D10" s="51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</row>
    <row r="11" spans="1:108" x14ac:dyDescent="0.25">
      <c r="A11" s="51" t="s">
        <v>112</v>
      </c>
      <c r="D11" s="5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</row>
    <row r="12" spans="1:108" x14ac:dyDescent="0.25">
      <c r="A12" s="51" t="s">
        <v>113</v>
      </c>
      <c r="D12" s="5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</row>
    <row r="14" spans="1:108" s="54" customFormat="1" ht="30" customHeight="1" x14ac:dyDescent="0.2">
      <c r="A14" s="170" t="s">
        <v>0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2"/>
      <c r="AE14" s="236" t="s">
        <v>114</v>
      </c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9"/>
      <c r="AU14" s="236" t="s">
        <v>115</v>
      </c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9"/>
      <c r="BJ14" s="236" t="s">
        <v>116</v>
      </c>
      <c r="BK14" s="238"/>
      <c r="BL14" s="238"/>
      <c r="BM14" s="238"/>
      <c r="BN14" s="238"/>
      <c r="BO14" s="239"/>
      <c r="BP14" s="236" t="s">
        <v>27</v>
      </c>
      <c r="BQ14" s="238"/>
      <c r="BR14" s="238"/>
      <c r="BS14" s="238"/>
      <c r="BT14" s="238"/>
      <c r="BU14" s="239"/>
      <c r="BV14" s="236" t="s">
        <v>28</v>
      </c>
      <c r="BW14" s="238"/>
      <c r="BX14" s="238"/>
      <c r="BY14" s="238"/>
      <c r="BZ14" s="238"/>
      <c r="CA14" s="239"/>
      <c r="CB14" s="236" t="s">
        <v>29</v>
      </c>
      <c r="CC14" s="238"/>
      <c r="CD14" s="238"/>
      <c r="CE14" s="238"/>
      <c r="CF14" s="238"/>
      <c r="CG14" s="239"/>
      <c r="CH14" s="236" t="s">
        <v>30</v>
      </c>
      <c r="CI14" s="238"/>
      <c r="CJ14" s="238"/>
      <c r="CK14" s="238"/>
      <c r="CL14" s="238"/>
      <c r="CM14" s="239"/>
      <c r="CN14" s="236" t="s">
        <v>117</v>
      </c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9"/>
    </row>
    <row r="15" spans="1:108" s="54" customFormat="1" ht="15" customHeight="1" x14ac:dyDescent="0.2">
      <c r="A15" s="52"/>
      <c r="B15" s="225" t="s">
        <v>118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53"/>
      <c r="AE15" s="226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8"/>
      <c r="AU15" s="226" t="s">
        <v>119</v>
      </c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8"/>
      <c r="BJ15" s="226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8"/>
      <c r="CN15" s="229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1"/>
    </row>
    <row r="16" spans="1:108" s="54" customFormat="1" ht="44.25" customHeight="1" x14ac:dyDescent="0.2">
      <c r="A16" s="52"/>
      <c r="B16" s="225" t="s">
        <v>120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53"/>
      <c r="AE16" s="226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8"/>
      <c r="AU16" s="226" t="s">
        <v>119</v>
      </c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8"/>
      <c r="BJ16" s="226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8"/>
      <c r="CN16" s="229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1"/>
    </row>
    <row r="17" spans="1:108" s="54" customFormat="1" ht="44.25" customHeight="1" x14ac:dyDescent="0.2">
      <c r="A17" s="52"/>
      <c r="B17" s="225" t="s">
        <v>121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53"/>
      <c r="AE17" s="226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8"/>
      <c r="AU17" s="226" t="s">
        <v>119</v>
      </c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8"/>
      <c r="BJ17" s="226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8"/>
      <c r="CN17" s="229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1"/>
    </row>
    <row r="18" spans="1:108" s="54" customFormat="1" ht="69.75" customHeight="1" x14ac:dyDescent="0.2">
      <c r="A18" s="52"/>
      <c r="B18" s="225" t="s">
        <v>122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53"/>
      <c r="AE18" s="226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8"/>
      <c r="AU18" s="226" t="s">
        <v>119</v>
      </c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8"/>
      <c r="BJ18" s="226"/>
      <c r="BK18" s="227"/>
      <c r="BL18" s="227"/>
      <c r="BM18" s="227"/>
      <c r="BN18" s="227"/>
      <c r="BO18" s="227"/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7"/>
      <c r="CL18" s="227"/>
      <c r="CM18" s="228"/>
      <c r="CN18" s="229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30"/>
      <c r="DC18" s="230"/>
      <c r="DD18" s="231"/>
    </row>
    <row r="19" spans="1:108" s="54" customFormat="1" ht="44.25" customHeight="1" x14ac:dyDescent="0.2">
      <c r="A19" s="52"/>
      <c r="B19" s="225" t="s">
        <v>123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53"/>
      <c r="AE19" s="226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8"/>
      <c r="AU19" s="226" t="s">
        <v>119</v>
      </c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8"/>
      <c r="BJ19" s="226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7"/>
      <c r="CM19" s="228"/>
      <c r="CN19" s="229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230"/>
      <c r="DC19" s="230"/>
      <c r="DD19" s="231"/>
    </row>
    <row r="20" spans="1:108" s="54" customFormat="1" ht="59.25" customHeight="1" x14ac:dyDescent="0.2">
      <c r="A20" s="52"/>
      <c r="B20" s="225" t="s">
        <v>124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53"/>
      <c r="AE20" s="226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8"/>
      <c r="AU20" s="226" t="s">
        <v>119</v>
      </c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8"/>
      <c r="BJ20" s="226"/>
      <c r="BK20" s="227"/>
      <c r="BL20" s="227"/>
      <c r="BM20" s="227"/>
      <c r="BN20" s="227"/>
      <c r="BO20" s="228"/>
      <c r="BP20" s="226"/>
      <c r="BQ20" s="227"/>
      <c r="BR20" s="227"/>
      <c r="BS20" s="227"/>
      <c r="BT20" s="227"/>
      <c r="BU20" s="228"/>
      <c r="BV20" s="226"/>
      <c r="BW20" s="227"/>
      <c r="BX20" s="227"/>
      <c r="BY20" s="227"/>
      <c r="BZ20" s="227"/>
      <c r="CA20" s="228"/>
      <c r="CB20" s="226"/>
      <c r="CC20" s="227"/>
      <c r="CD20" s="227"/>
      <c r="CE20" s="227"/>
      <c r="CF20" s="227"/>
      <c r="CG20" s="228"/>
      <c r="CH20" s="226"/>
      <c r="CI20" s="227"/>
      <c r="CJ20" s="227"/>
      <c r="CK20" s="227"/>
      <c r="CL20" s="227"/>
      <c r="CM20" s="228"/>
      <c r="CN20" s="229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230"/>
      <c r="DC20" s="230"/>
      <c r="DD20" s="231"/>
    </row>
    <row r="21" spans="1:108" s="54" customFormat="1" ht="44.25" customHeight="1" x14ac:dyDescent="0.2">
      <c r="A21" s="52"/>
      <c r="B21" s="225" t="s">
        <v>125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53"/>
      <c r="AE21" s="226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8"/>
      <c r="AU21" s="226" t="s">
        <v>119</v>
      </c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8"/>
      <c r="BJ21" s="226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8"/>
      <c r="CN21" s="229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1"/>
    </row>
    <row r="22" spans="1:108" s="54" customFormat="1" ht="44.25" customHeight="1" x14ac:dyDescent="0.2">
      <c r="A22" s="52"/>
      <c r="B22" s="225" t="s">
        <v>126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53"/>
      <c r="AE22" s="226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8"/>
      <c r="AU22" s="226" t="s">
        <v>119</v>
      </c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8"/>
      <c r="BJ22" s="226" t="s">
        <v>127</v>
      </c>
      <c r="BK22" s="227"/>
      <c r="BL22" s="227"/>
      <c r="BM22" s="227"/>
      <c r="BN22" s="227"/>
      <c r="BO22" s="228"/>
      <c r="BP22" s="226"/>
      <c r="BQ22" s="227"/>
      <c r="BR22" s="227"/>
      <c r="BS22" s="227"/>
      <c r="BT22" s="227"/>
      <c r="BU22" s="228"/>
      <c r="BV22" s="226"/>
      <c r="BW22" s="227"/>
      <c r="BX22" s="227"/>
      <c r="BY22" s="227"/>
      <c r="BZ22" s="227"/>
      <c r="CA22" s="228"/>
      <c r="CB22" s="226"/>
      <c r="CC22" s="227"/>
      <c r="CD22" s="227"/>
      <c r="CE22" s="227"/>
      <c r="CF22" s="227"/>
      <c r="CG22" s="228"/>
      <c r="CH22" s="226"/>
      <c r="CI22" s="227"/>
      <c r="CJ22" s="227"/>
      <c r="CK22" s="227"/>
      <c r="CL22" s="227"/>
      <c r="CM22" s="228"/>
      <c r="CN22" s="229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CY22" s="230"/>
      <c r="CZ22" s="230"/>
      <c r="DA22" s="230"/>
      <c r="DB22" s="230"/>
      <c r="DC22" s="230"/>
      <c r="DD22" s="231"/>
    </row>
    <row r="23" spans="1:108" s="54" customFormat="1" ht="84" customHeight="1" x14ac:dyDescent="0.2">
      <c r="A23" s="52"/>
      <c r="B23" s="225" t="s">
        <v>128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53"/>
      <c r="AE23" s="226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8"/>
      <c r="AU23" s="226" t="s">
        <v>119</v>
      </c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8"/>
      <c r="BJ23" s="226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8"/>
      <c r="CN23" s="229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CY23" s="230"/>
      <c r="CZ23" s="230"/>
      <c r="DA23" s="230"/>
      <c r="DB23" s="230"/>
      <c r="DC23" s="230"/>
      <c r="DD23" s="231"/>
    </row>
    <row r="24" spans="1:108" s="54" customFormat="1" ht="44.25" customHeight="1" x14ac:dyDescent="0.2">
      <c r="A24" s="52"/>
      <c r="B24" s="225" t="s">
        <v>129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53"/>
      <c r="AE24" s="226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8"/>
      <c r="AU24" s="226" t="s">
        <v>119</v>
      </c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8"/>
      <c r="BJ24" s="226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7"/>
      <c r="BW24" s="227"/>
      <c r="BX24" s="227"/>
      <c r="BY24" s="227"/>
      <c r="BZ24" s="227"/>
      <c r="CA24" s="227"/>
      <c r="CB24" s="227"/>
      <c r="CC24" s="227"/>
      <c r="CD24" s="227"/>
      <c r="CE24" s="227"/>
      <c r="CF24" s="227"/>
      <c r="CG24" s="227"/>
      <c r="CH24" s="227"/>
      <c r="CI24" s="227"/>
      <c r="CJ24" s="227"/>
      <c r="CK24" s="227"/>
      <c r="CL24" s="227"/>
      <c r="CM24" s="228"/>
      <c r="CN24" s="229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1"/>
    </row>
    <row r="25" spans="1:108" s="54" customFormat="1" ht="14.25" customHeight="1" x14ac:dyDescent="0.2">
      <c r="A25" s="56"/>
      <c r="B25" s="232" t="s">
        <v>130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57"/>
      <c r="AE25" s="55"/>
      <c r="AF25" s="234" t="s">
        <v>131</v>
      </c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5"/>
      <c r="AU25" s="226" t="s">
        <v>119</v>
      </c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8"/>
      <c r="BJ25" s="226"/>
      <c r="BK25" s="227"/>
      <c r="BL25" s="227"/>
      <c r="BM25" s="227"/>
      <c r="BN25" s="227"/>
      <c r="BO25" s="228"/>
      <c r="BP25" s="226"/>
      <c r="BQ25" s="227"/>
      <c r="BR25" s="227"/>
      <c r="BS25" s="227"/>
      <c r="BT25" s="227"/>
      <c r="BU25" s="228"/>
      <c r="BV25" s="226"/>
      <c r="BW25" s="227"/>
      <c r="BX25" s="227"/>
      <c r="BY25" s="227"/>
      <c r="BZ25" s="227"/>
      <c r="CA25" s="228"/>
      <c r="CB25" s="226"/>
      <c r="CC25" s="227"/>
      <c r="CD25" s="227"/>
      <c r="CE25" s="227"/>
      <c r="CF25" s="227"/>
      <c r="CG25" s="228"/>
      <c r="CH25" s="226"/>
      <c r="CI25" s="227"/>
      <c r="CJ25" s="227"/>
      <c r="CK25" s="227"/>
      <c r="CL25" s="227"/>
      <c r="CM25" s="228"/>
      <c r="CN25" s="229"/>
      <c r="CO25" s="230"/>
      <c r="CP25" s="230"/>
      <c r="CQ25" s="230"/>
      <c r="CR25" s="230"/>
      <c r="CS25" s="230"/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1"/>
    </row>
    <row r="26" spans="1:108" s="54" customFormat="1" ht="14.25" customHeight="1" x14ac:dyDescent="0.2">
      <c r="A26" s="5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59"/>
      <c r="AE26" s="55"/>
      <c r="AF26" s="234" t="s">
        <v>132</v>
      </c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5"/>
      <c r="AU26" s="226" t="s">
        <v>119</v>
      </c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8"/>
      <c r="BJ26" s="226"/>
      <c r="BK26" s="227"/>
      <c r="BL26" s="227"/>
      <c r="BM26" s="227"/>
      <c r="BN26" s="227"/>
      <c r="BO26" s="228"/>
      <c r="BP26" s="226"/>
      <c r="BQ26" s="227"/>
      <c r="BR26" s="227"/>
      <c r="BS26" s="227"/>
      <c r="BT26" s="227"/>
      <c r="BU26" s="228"/>
      <c r="BV26" s="226"/>
      <c r="BW26" s="227"/>
      <c r="BX26" s="227"/>
      <c r="BY26" s="227"/>
      <c r="BZ26" s="227"/>
      <c r="CA26" s="228"/>
      <c r="CB26" s="226"/>
      <c r="CC26" s="227"/>
      <c r="CD26" s="227"/>
      <c r="CE26" s="227"/>
      <c r="CF26" s="227"/>
      <c r="CG26" s="228"/>
      <c r="CH26" s="226"/>
      <c r="CI26" s="227"/>
      <c r="CJ26" s="227"/>
      <c r="CK26" s="227"/>
      <c r="CL26" s="227"/>
      <c r="CM26" s="228"/>
      <c r="CN26" s="229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1"/>
    </row>
    <row r="27" spans="1:108" s="54" customFormat="1" ht="14.25" customHeight="1" x14ac:dyDescent="0.2">
      <c r="A27" s="58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59"/>
      <c r="AE27" s="55"/>
      <c r="AF27" s="234" t="s">
        <v>133</v>
      </c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5"/>
      <c r="AU27" s="226" t="s">
        <v>119</v>
      </c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8"/>
      <c r="BJ27" s="226"/>
      <c r="BK27" s="227"/>
      <c r="BL27" s="227"/>
      <c r="BM27" s="227"/>
      <c r="BN27" s="227"/>
      <c r="BO27" s="228"/>
      <c r="BP27" s="226"/>
      <c r="BQ27" s="227"/>
      <c r="BR27" s="227"/>
      <c r="BS27" s="227"/>
      <c r="BT27" s="227"/>
      <c r="BU27" s="228"/>
      <c r="BV27" s="226"/>
      <c r="BW27" s="227"/>
      <c r="BX27" s="227"/>
      <c r="BY27" s="227"/>
      <c r="BZ27" s="227"/>
      <c r="CA27" s="228"/>
      <c r="CB27" s="226"/>
      <c r="CC27" s="227"/>
      <c r="CD27" s="227"/>
      <c r="CE27" s="227"/>
      <c r="CF27" s="227"/>
      <c r="CG27" s="228"/>
      <c r="CH27" s="226"/>
      <c r="CI27" s="227"/>
      <c r="CJ27" s="227"/>
      <c r="CK27" s="227"/>
      <c r="CL27" s="227"/>
      <c r="CM27" s="228"/>
      <c r="CN27" s="229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1"/>
    </row>
    <row r="28" spans="1:108" s="54" customFormat="1" ht="14.25" customHeight="1" x14ac:dyDescent="0.2">
      <c r="A28" s="58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59"/>
      <c r="AE28" s="55"/>
      <c r="AF28" s="234" t="s">
        <v>134</v>
      </c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5"/>
      <c r="AU28" s="226" t="s">
        <v>119</v>
      </c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8"/>
      <c r="BJ28" s="226"/>
      <c r="BK28" s="227"/>
      <c r="BL28" s="227"/>
      <c r="BM28" s="227"/>
      <c r="BN28" s="227"/>
      <c r="BO28" s="228"/>
      <c r="BP28" s="226"/>
      <c r="BQ28" s="227"/>
      <c r="BR28" s="227"/>
      <c r="BS28" s="227"/>
      <c r="BT28" s="227"/>
      <c r="BU28" s="228"/>
      <c r="BV28" s="226"/>
      <c r="BW28" s="227"/>
      <c r="BX28" s="227"/>
      <c r="BY28" s="227"/>
      <c r="BZ28" s="227"/>
      <c r="CA28" s="228"/>
      <c r="CB28" s="226"/>
      <c r="CC28" s="227"/>
      <c r="CD28" s="227"/>
      <c r="CE28" s="227"/>
      <c r="CF28" s="227"/>
      <c r="CG28" s="228"/>
      <c r="CH28" s="226"/>
      <c r="CI28" s="227"/>
      <c r="CJ28" s="227"/>
      <c r="CK28" s="227"/>
      <c r="CL28" s="227"/>
      <c r="CM28" s="228"/>
      <c r="CN28" s="229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0"/>
      <c r="DA28" s="230"/>
      <c r="DB28" s="230"/>
      <c r="DC28" s="230"/>
      <c r="DD28" s="231"/>
    </row>
    <row r="29" spans="1:108" s="54" customFormat="1" ht="14.25" customHeight="1" x14ac:dyDescent="0.2">
      <c r="A29" s="60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61"/>
      <c r="AE29" s="55"/>
      <c r="AF29" s="234" t="s">
        <v>132</v>
      </c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5"/>
      <c r="AU29" s="226" t="s">
        <v>119</v>
      </c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8"/>
      <c r="BJ29" s="226"/>
      <c r="BK29" s="227"/>
      <c r="BL29" s="227"/>
      <c r="BM29" s="227"/>
      <c r="BN29" s="227"/>
      <c r="BO29" s="228"/>
      <c r="BP29" s="226"/>
      <c r="BQ29" s="227"/>
      <c r="BR29" s="227"/>
      <c r="BS29" s="227"/>
      <c r="BT29" s="227"/>
      <c r="BU29" s="228"/>
      <c r="BV29" s="226"/>
      <c r="BW29" s="227"/>
      <c r="BX29" s="227"/>
      <c r="BY29" s="227"/>
      <c r="BZ29" s="227"/>
      <c r="CA29" s="228"/>
      <c r="CB29" s="226"/>
      <c r="CC29" s="227"/>
      <c r="CD29" s="227"/>
      <c r="CE29" s="227"/>
      <c r="CF29" s="227"/>
      <c r="CG29" s="228"/>
      <c r="CH29" s="226"/>
      <c r="CI29" s="227"/>
      <c r="CJ29" s="227"/>
      <c r="CK29" s="227"/>
      <c r="CL29" s="227"/>
      <c r="CM29" s="228"/>
      <c r="CN29" s="229"/>
      <c r="CO29" s="230"/>
      <c r="CP29" s="230"/>
      <c r="CQ29" s="230"/>
      <c r="CR29" s="230"/>
      <c r="CS29" s="230"/>
      <c r="CT29" s="230"/>
      <c r="CU29" s="230"/>
      <c r="CV29" s="230"/>
      <c r="CW29" s="230"/>
      <c r="CX29" s="230"/>
      <c r="CY29" s="230"/>
      <c r="CZ29" s="230"/>
      <c r="DA29" s="230"/>
      <c r="DB29" s="230"/>
      <c r="DC29" s="230"/>
      <c r="DD29" s="231"/>
    </row>
    <row r="30" spans="1:108" s="54" customFormat="1" ht="14.25" customHeight="1" x14ac:dyDescent="0.2">
      <c r="A30" s="56"/>
      <c r="B30" s="232" t="s">
        <v>135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57"/>
      <c r="AE30" s="55"/>
      <c r="AF30" s="234" t="s">
        <v>131</v>
      </c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5"/>
      <c r="AU30" s="226" t="s">
        <v>119</v>
      </c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8"/>
      <c r="BJ30" s="226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8"/>
      <c r="CN30" s="229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1"/>
    </row>
    <row r="31" spans="1:108" s="54" customFormat="1" ht="14.25" customHeight="1" x14ac:dyDescent="0.2">
      <c r="A31" s="58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59"/>
      <c r="AE31" s="55"/>
      <c r="AF31" s="234" t="s">
        <v>132</v>
      </c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5"/>
      <c r="AU31" s="226" t="s">
        <v>119</v>
      </c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8"/>
      <c r="BJ31" s="226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27"/>
      <c r="CD31" s="227"/>
      <c r="CE31" s="227"/>
      <c r="CF31" s="227"/>
      <c r="CG31" s="227"/>
      <c r="CH31" s="227"/>
      <c r="CI31" s="227"/>
      <c r="CJ31" s="227"/>
      <c r="CK31" s="227"/>
      <c r="CL31" s="227"/>
      <c r="CM31" s="228"/>
      <c r="CN31" s="229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1"/>
    </row>
    <row r="32" spans="1:108" s="54" customFormat="1" ht="14.25" customHeight="1" x14ac:dyDescent="0.2">
      <c r="A32" s="58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59"/>
      <c r="AE32" s="55"/>
      <c r="AF32" s="234" t="s">
        <v>133</v>
      </c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5"/>
      <c r="AU32" s="226" t="s">
        <v>119</v>
      </c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8"/>
      <c r="BJ32" s="226"/>
      <c r="BK32" s="227"/>
      <c r="BL32" s="227"/>
      <c r="BM32" s="227"/>
      <c r="BN32" s="227"/>
      <c r="BO32" s="227"/>
      <c r="BP32" s="227"/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7"/>
      <c r="CC32" s="227"/>
      <c r="CD32" s="227"/>
      <c r="CE32" s="227"/>
      <c r="CF32" s="227"/>
      <c r="CG32" s="227"/>
      <c r="CH32" s="227"/>
      <c r="CI32" s="227"/>
      <c r="CJ32" s="227"/>
      <c r="CK32" s="227"/>
      <c r="CL32" s="227"/>
      <c r="CM32" s="228"/>
      <c r="CN32" s="229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1"/>
    </row>
    <row r="33" spans="1:108" s="54" customFormat="1" ht="14.25" customHeight="1" x14ac:dyDescent="0.2">
      <c r="A33" s="58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59"/>
      <c r="AE33" s="55"/>
      <c r="AF33" s="234" t="s">
        <v>134</v>
      </c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5"/>
      <c r="AU33" s="226" t="s">
        <v>119</v>
      </c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8"/>
      <c r="BJ33" s="226"/>
      <c r="BK33" s="227"/>
      <c r="BL33" s="227"/>
      <c r="BM33" s="227"/>
      <c r="BN33" s="227"/>
      <c r="BO33" s="227"/>
      <c r="BP33" s="227"/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227"/>
      <c r="CB33" s="227"/>
      <c r="CC33" s="227"/>
      <c r="CD33" s="227"/>
      <c r="CE33" s="227"/>
      <c r="CF33" s="227"/>
      <c r="CG33" s="227"/>
      <c r="CH33" s="227"/>
      <c r="CI33" s="227"/>
      <c r="CJ33" s="227"/>
      <c r="CK33" s="227"/>
      <c r="CL33" s="227"/>
      <c r="CM33" s="228"/>
      <c r="CN33" s="229"/>
      <c r="CO33" s="230"/>
      <c r="CP33" s="230"/>
      <c r="CQ33" s="230"/>
      <c r="CR33" s="230"/>
      <c r="CS33" s="230"/>
      <c r="CT33" s="230"/>
      <c r="CU33" s="230"/>
      <c r="CV33" s="230"/>
      <c r="CW33" s="230"/>
      <c r="CX33" s="230"/>
      <c r="CY33" s="230"/>
      <c r="CZ33" s="230"/>
      <c r="DA33" s="230"/>
      <c r="DB33" s="230"/>
      <c r="DC33" s="230"/>
      <c r="DD33" s="231"/>
    </row>
    <row r="34" spans="1:108" s="54" customFormat="1" ht="14.25" customHeight="1" x14ac:dyDescent="0.2">
      <c r="A34" s="60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61"/>
      <c r="AE34" s="55"/>
      <c r="AF34" s="234" t="s">
        <v>132</v>
      </c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5"/>
      <c r="AU34" s="226" t="s">
        <v>119</v>
      </c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8"/>
      <c r="BJ34" s="226"/>
      <c r="BK34" s="227"/>
      <c r="BL34" s="227"/>
      <c r="BM34" s="227"/>
      <c r="BN34" s="227"/>
      <c r="BO34" s="227"/>
      <c r="BP34" s="227"/>
      <c r="BQ34" s="227"/>
      <c r="BR34" s="227"/>
      <c r="BS34" s="227"/>
      <c r="BT34" s="227"/>
      <c r="BU34" s="227"/>
      <c r="BV34" s="227"/>
      <c r="BW34" s="227"/>
      <c r="BX34" s="227"/>
      <c r="BY34" s="227"/>
      <c r="BZ34" s="227"/>
      <c r="CA34" s="227"/>
      <c r="CB34" s="227"/>
      <c r="CC34" s="227"/>
      <c r="CD34" s="227"/>
      <c r="CE34" s="227"/>
      <c r="CF34" s="227"/>
      <c r="CG34" s="227"/>
      <c r="CH34" s="227"/>
      <c r="CI34" s="227"/>
      <c r="CJ34" s="227"/>
      <c r="CK34" s="227"/>
      <c r="CL34" s="227"/>
      <c r="CM34" s="228"/>
      <c r="CN34" s="229"/>
      <c r="CO34" s="230"/>
      <c r="CP34" s="230"/>
      <c r="CQ34" s="230"/>
      <c r="CR34" s="230"/>
      <c r="CS34" s="230"/>
      <c r="CT34" s="230"/>
      <c r="CU34" s="230"/>
      <c r="CV34" s="230"/>
      <c r="CW34" s="230"/>
      <c r="CX34" s="230"/>
      <c r="CY34" s="230"/>
      <c r="CZ34" s="230"/>
      <c r="DA34" s="230"/>
      <c r="DB34" s="230"/>
      <c r="DC34" s="230"/>
      <c r="DD34" s="231"/>
    </row>
    <row r="35" spans="1:108" s="54" customFormat="1" ht="43.5" customHeight="1" x14ac:dyDescent="0.2">
      <c r="A35" s="52"/>
      <c r="B35" s="225" t="s">
        <v>136</v>
      </c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53"/>
      <c r="AE35" s="226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8"/>
      <c r="AU35" s="226" t="s">
        <v>119</v>
      </c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8"/>
      <c r="BJ35" s="167" t="s">
        <v>127</v>
      </c>
      <c r="BK35" s="168"/>
      <c r="BL35" s="168"/>
      <c r="BM35" s="168"/>
      <c r="BN35" s="168"/>
      <c r="BO35" s="169"/>
      <c r="BP35" s="226"/>
      <c r="BQ35" s="227"/>
      <c r="BR35" s="227"/>
      <c r="BS35" s="227"/>
      <c r="BT35" s="227"/>
      <c r="BU35" s="228"/>
      <c r="BV35" s="226"/>
      <c r="BW35" s="227"/>
      <c r="BX35" s="227"/>
      <c r="BY35" s="227"/>
      <c r="BZ35" s="227"/>
      <c r="CA35" s="228"/>
      <c r="CB35" s="226"/>
      <c r="CC35" s="227"/>
      <c r="CD35" s="227"/>
      <c r="CE35" s="227"/>
      <c r="CF35" s="227"/>
      <c r="CG35" s="228"/>
      <c r="CH35" s="226"/>
      <c r="CI35" s="227"/>
      <c r="CJ35" s="227"/>
      <c r="CK35" s="227"/>
      <c r="CL35" s="227"/>
      <c r="CM35" s="228"/>
      <c r="CN35" s="229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1"/>
    </row>
    <row r="36" spans="1:108" s="54" customFormat="1" ht="84" customHeight="1" x14ac:dyDescent="0.2">
      <c r="A36" s="52"/>
      <c r="B36" s="225" t="s">
        <v>137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53"/>
      <c r="AE36" s="226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8"/>
      <c r="AU36" s="226" t="s">
        <v>119</v>
      </c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8"/>
      <c r="BJ36" s="226"/>
      <c r="BK36" s="227"/>
      <c r="BL36" s="227"/>
      <c r="BM36" s="227"/>
      <c r="BN36" s="227"/>
      <c r="BO36" s="227"/>
      <c r="BP36" s="227"/>
      <c r="BQ36" s="227"/>
      <c r="BR36" s="227"/>
      <c r="BS36" s="227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7"/>
      <c r="CL36" s="227"/>
      <c r="CM36" s="228"/>
      <c r="CN36" s="229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1"/>
    </row>
    <row r="37" spans="1:108" s="54" customFormat="1" ht="43.5" customHeight="1" x14ac:dyDescent="0.2">
      <c r="A37" s="52"/>
      <c r="B37" s="225" t="s">
        <v>138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53"/>
      <c r="AE37" s="226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8"/>
      <c r="AU37" s="226" t="s">
        <v>119</v>
      </c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8"/>
      <c r="BJ37" s="226"/>
      <c r="BK37" s="227"/>
      <c r="BL37" s="227"/>
      <c r="BM37" s="227"/>
      <c r="BN37" s="227"/>
      <c r="BO37" s="227"/>
      <c r="BP37" s="227"/>
      <c r="BQ37" s="227"/>
      <c r="BR37" s="227"/>
      <c r="BS37" s="227"/>
      <c r="BT37" s="227"/>
      <c r="BU37" s="227"/>
      <c r="BV37" s="227"/>
      <c r="BW37" s="227"/>
      <c r="BX37" s="227"/>
      <c r="BY37" s="227"/>
      <c r="BZ37" s="227"/>
      <c r="CA37" s="227"/>
      <c r="CB37" s="227"/>
      <c r="CC37" s="227"/>
      <c r="CD37" s="227"/>
      <c r="CE37" s="227"/>
      <c r="CF37" s="227"/>
      <c r="CG37" s="227"/>
      <c r="CH37" s="227"/>
      <c r="CI37" s="227"/>
      <c r="CJ37" s="227"/>
      <c r="CK37" s="227"/>
      <c r="CL37" s="227"/>
      <c r="CM37" s="228"/>
      <c r="CN37" s="229"/>
      <c r="CO37" s="230"/>
      <c r="CP37" s="230"/>
      <c r="CQ37" s="230"/>
      <c r="CR37" s="230"/>
      <c r="CS37" s="230"/>
      <c r="CT37" s="230"/>
      <c r="CU37" s="230"/>
      <c r="CV37" s="230"/>
      <c r="CW37" s="230"/>
      <c r="CX37" s="230"/>
      <c r="CY37" s="230"/>
      <c r="CZ37" s="230"/>
      <c r="DA37" s="230"/>
      <c r="DB37" s="230"/>
      <c r="DC37" s="230"/>
      <c r="DD37" s="231"/>
    </row>
    <row r="38" spans="1:108" s="54" customFormat="1" ht="29.25" customHeight="1" x14ac:dyDescent="0.2">
      <c r="A38" s="56"/>
      <c r="B38" s="232" t="s">
        <v>139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57"/>
      <c r="AE38" s="55"/>
      <c r="AF38" s="230" t="s">
        <v>140</v>
      </c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1"/>
      <c r="AU38" s="226" t="s">
        <v>119</v>
      </c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8"/>
      <c r="BJ38" s="226"/>
      <c r="BK38" s="227"/>
      <c r="BL38" s="227"/>
      <c r="BM38" s="227"/>
      <c r="BN38" s="227"/>
      <c r="BO38" s="228"/>
      <c r="BP38" s="226"/>
      <c r="BQ38" s="227"/>
      <c r="BR38" s="227"/>
      <c r="BS38" s="227"/>
      <c r="BT38" s="227"/>
      <c r="BU38" s="228"/>
      <c r="BV38" s="226"/>
      <c r="BW38" s="227"/>
      <c r="BX38" s="227"/>
      <c r="BY38" s="227"/>
      <c r="BZ38" s="227"/>
      <c r="CA38" s="228"/>
      <c r="CB38" s="226"/>
      <c r="CC38" s="227"/>
      <c r="CD38" s="227"/>
      <c r="CE38" s="227"/>
      <c r="CF38" s="227"/>
      <c r="CG38" s="228"/>
      <c r="CH38" s="226"/>
      <c r="CI38" s="227"/>
      <c r="CJ38" s="227"/>
      <c r="CK38" s="227"/>
      <c r="CL38" s="227"/>
      <c r="CM38" s="228"/>
      <c r="CN38" s="229"/>
      <c r="CO38" s="230"/>
      <c r="CP38" s="230"/>
      <c r="CQ38" s="230"/>
      <c r="CR38" s="230"/>
      <c r="CS38" s="230"/>
      <c r="CT38" s="230"/>
      <c r="CU38" s="230"/>
      <c r="CV38" s="230"/>
      <c r="CW38" s="230"/>
      <c r="CX38" s="230"/>
      <c r="CY38" s="230"/>
      <c r="CZ38" s="230"/>
      <c r="DA38" s="230"/>
      <c r="DB38" s="230"/>
      <c r="DC38" s="230"/>
      <c r="DD38" s="231"/>
    </row>
    <row r="39" spans="1:108" s="54" customFormat="1" ht="29.25" customHeight="1" x14ac:dyDescent="0.2">
      <c r="A39" s="60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61"/>
      <c r="AE39" s="55"/>
      <c r="AF39" s="234" t="s">
        <v>32</v>
      </c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5"/>
      <c r="AU39" s="236" t="s">
        <v>141</v>
      </c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8"/>
      <c r="BJ39" s="226"/>
      <c r="BK39" s="227"/>
      <c r="BL39" s="227"/>
      <c r="BM39" s="227"/>
      <c r="BN39" s="227"/>
      <c r="BO39" s="228"/>
      <c r="BP39" s="226"/>
      <c r="BQ39" s="227"/>
      <c r="BR39" s="227"/>
      <c r="BS39" s="227"/>
      <c r="BT39" s="227"/>
      <c r="BU39" s="228"/>
      <c r="BV39" s="226"/>
      <c r="BW39" s="227"/>
      <c r="BX39" s="227"/>
      <c r="BY39" s="227"/>
      <c r="BZ39" s="227"/>
      <c r="CA39" s="228"/>
      <c r="CB39" s="226"/>
      <c r="CC39" s="227"/>
      <c r="CD39" s="227"/>
      <c r="CE39" s="227"/>
      <c r="CF39" s="227"/>
      <c r="CG39" s="228"/>
      <c r="CH39" s="226"/>
      <c r="CI39" s="227"/>
      <c r="CJ39" s="227"/>
      <c r="CK39" s="227"/>
      <c r="CL39" s="227"/>
      <c r="CM39" s="228"/>
      <c r="CN39" s="229"/>
      <c r="CO39" s="230"/>
      <c r="CP39" s="230"/>
      <c r="CQ39" s="230"/>
      <c r="CR39" s="230"/>
      <c r="CS39" s="230"/>
      <c r="CT39" s="230"/>
      <c r="CU39" s="230"/>
      <c r="CV39" s="230"/>
      <c r="CW39" s="230"/>
      <c r="CX39" s="230"/>
      <c r="CY39" s="230"/>
      <c r="CZ39" s="230"/>
      <c r="DA39" s="230"/>
      <c r="DB39" s="230"/>
      <c r="DC39" s="230"/>
      <c r="DD39" s="231"/>
    </row>
    <row r="40" spans="1:108" s="54" customFormat="1" ht="29.25" customHeight="1" x14ac:dyDescent="0.2">
      <c r="A40" s="56"/>
      <c r="B40" s="232" t="s">
        <v>142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57"/>
      <c r="AE40" s="55"/>
      <c r="AF40" s="230" t="s">
        <v>140</v>
      </c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1"/>
      <c r="AU40" s="226" t="s">
        <v>119</v>
      </c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8"/>
      <c r="BJ40" s="226"/>
      <c r="BK40" s="227"/>
      <c r="BL40" s="227"/>
      <c r="BM40" s="227"/>
      <c r="BN40" s="227"/>
      <c r="BO40" s="227"/>
      <c r="BP40" s="227"/>
      <c r="BQ40" s="227"/>
      <c r="BR40" s="227"/>
      <c r="BS40" s="227"/>
      <c r="BT40" s="227"/>
      <c r="BU40" s="227"/>
      <c r="BV40" s="227"/>
      <c r="BW40" s="227"/>
      <c r="BX40" s="227"/>
      <c r="BY40" s="227"/>
      <c r="BZ40" s="227"/>
      <c r="CA40" s="227"/>
      <c r="CB40" s="227"/>
      <c r="CC40" s="227"/>
      <c r="CD40" s="227"/>
      <c r="CE40" s="227"/>
      <c r="CF40" s="227"/>
      <c r="CG40" s="227"/>
      <c r="CH40" s="227"/>
      <c r="CI40" s="227"/>
      <c r="CJ40" s="227"/>
      <c r="CK40" s="227"/>
      <c r="CL40" s="227"/>
      <c r="CM40" s="228"/>
      <c r="CN40" s="229"/>
      <c r="CO40" s="230"/>
      <c r="CP40" s="230"/>
      <c r="CQ40" s="230"/>
      <c r="CR40" s="230"/>
      <c r="CS40" s="230"/>
      <c r="CT40" s="230"/>
      <c r="CU40" s="230"/>
      <c r="CV40" s="230"/>
      <c r="CW40" s="230"/>
      <c r="CX40" s="230"/>
      <c r="CY40" s="230"/>
      <c r="CZ40" s="230"/>
      <c r="DA40" s="230"/>
      <c r="DB40" s="230"/>
      <c r="DC40" s="230"/>
      <c r="DD40" s="231"/>
    </row>
    <row r="41" spans="1:108" s="54" customFormat="1" ht="29.25" customHeight="1" x14ac:dyDescent="0.2">
      <c r="A41" s="60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61"/>
      <c r="AE41" s="55"/>
      <c r="AF41" s="234" t="s">
        <v>32</v>
      </c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5"/>
      <c r="AU41" s="236" t="s">
        <v>141</v>
      </c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8"/>
      <c r="BJ41" s="226"/>
      <c r="BK41" s="227"/>
      <c r="BL41" s="227"/>
      <c r="BM41" s="227"/>
      <c r="BN41" s="227"/>
      <c r="BO41" s="227"/>
      <c r="BP41" s="227"/>
      <c r="BQ41" s="227"/>
      <c r="BR41" s="227"/>
      <c r="BS41" s="227"/>
      <c r="BT41" s="227"/>
      <c r="BU41" s="227"/>
      <c r="BV41" s="227"/>
      <c r="BW41" s="227"/>
      <c r="BX41" s="227"/>
      <c r="BY41" s="227"/>
      <c r="BZ41" s="227"/>
      <c r="CA41" s="227"/>
      <c r="CB41" s="227"/>
      <c r="CC41" s="227"/>
      <c r="CD41" s="227"/>
      <c r="CE41" s="227"/>
      <c r="CF41" s="227"/>
      <c r="CG41" s="227"/>
      <c r="CH41" s="227"/>
      <c r="CI41" s="227"/>
      <c r="CJ41" s="227"/>
      <c r="CK41" s="227"/>
      <c r="CL41" s="227"/>
      <c r="CM41" s="228"/>
      <c r="CN41" s="229"/>
      <c r="CO41" s="230"/>
      <c r="CP41" s="230"/>
      <c r="CQ41" s="230"/>
      <c r="CR41" s="230"/>
      <c r="CS41" s="230"/>
      <c r="CT41" s="230"/>
      <c r="CU41" s="230"/>
      <c r="CV41" s="230"/>
      <c r="CW41" s="230"/>
      <c r="CX41" s="230"/>
      <c r="CY41" s="230"/>
      <c r="CZ41" s="230"/>
      <c r="DA41" s="230"/>
      <c r="DB41" s="230"/>
      <c r="DC41" s="230"/>
      <c r="DD41" s="231"/>
    </row>
    <row r="42" spans="1:108" s="54" customFormat="1" ht="43.5" customHeight="1" x14ac:dyDescent="0.2">
      <c r="A42" s="52"/>
      <c r="B42" s="225" t="s">
        <v>143</v>
      </c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53"/>
      <c r="AE42" s="226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8"/>
      <c r="AU42" s="226" t="s">
        <v>119</v>
      </c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8"/>
      <c r="BJ42" s="167" t="s">
        <v>127</v>
      </c>
      <c r="BK42" s="168"/>
      <c r="BL42" s="168"/>
      <c r="BM42" s="168"/>
      <c r="BN42" s="168"/>
      <c r="BO42" s="169"/>
      <c r="BP42" s="226"/>
      <c r="BQ42" s="227"/>
      <c r="BR42" s="227"/>
      <c r="BS42" s="227"/>
      <c r="BT42" s="227"/>
      <c r="BU42" s="228"/>
      <c r="BV42" s="226"/>
      <c r="BW42" s="227"/>
      <c r="BX42" s="227"/>
      <c r="BY42" s="227"/>
      <c r="BZ42" s="227"/>
      <c r="CA42" s="228"/>
      <c r="CB42" s="226"/>
      <c r="CC42" s="227"/>
      <c r="CD42" s="227"/>
      <c r="CE42" s="227"/>
      <c r="CF42" s="227"/>
      <c r="CG42" s="228"/>
      <c r="CH42" s="226"/>
      <c r="CI42" s="227"/>
      <c r="CJ42" s="227"/>
      <c r="CK42" s="227"/>
      <c r="CL42" s="227"/>
      <c r="CM42" s="228"/>
      <c r="CN42" s="229"/>
      <c r="CO42" s="230"/>
      <c r="CP42" s="230"/>
      <c r="CQ42" s="230"/>
      <c r="CR42" s="230"/>
      <c r="CS42" s="230"/>
      <c r="CT42" s="230"/>
      <c r="CU42" s="230"/>
      <c r="CV42" s="230"/>
      <c r="CW42" s="230"/>
      <c r="CX42" s="230"/>
      <c r="CY42" s="230"/>
      <c r="CZ42" s="230"/>
      <c r="DA42" s="230"/>
      <c r="DB42" s="230"/>
      <c r="DC42" s="230"/>
      <c r="DD42" s="231"/>
    </row>
    <row r="43" spans="1:108" s="54" customFormat="1" ht="84" customHeight="1" x14ac:dyDescent="0.2">
      <c r="A43" s="52"/>
      <c r="B43" s="225" t="s">
        <v>144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53"/>
      <c r="AE43" s="226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8"/>
      <c r="AU43" s="226" t="s">
        <v>119</v>
      </c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8"/>
      <c r="BJ43" s="226"/>
      <c r="BK43" s="227"/>
      <c r="BL43" s="227"/>
      <c r="BM43" s="227"/>
      <c r="BN43" s="227"/>
      <c r="BO43" s="227"/>
      <c r="BP43" s="227"/>
      <c r="BQ43" s="227"/>
      <c r="BR43" s="227"/>
      <c r="BS43" s="227"/>
      <c r="BT43" s="227"/>
      <c r="BU43" s="227"/>
      <c r="BV43" s="227"/>
      <c r="BW43" s="227"/>
      <c r="BX43" s="227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8"/>
      <c r="CN43" s="229"/>
      <c r="CO43" s="230"/>
      <c r="CP43" s="230"/>
      <c r="CQ43" s="230"/>
      <c r="CR43" s="230"/>
      <c r="CS43" s="230"/>
      <c r="CT43" s="230"/>
      <c r="CU43" s="230"/>
      <c r="CV43" s="230"/>
      <c r="CW43" s="230"/>
      <c r="CX43" s="230"/>
      <c r="CY43" s="230"/>
      <c r="CZ43" s="230"/>
      <c r="DA43" s="230"/>
      <c r="DB43" s="230"/>
      <c r="DC43" s="230"/>
      <c r="DD43" s="231"/>
    </row>
    <row r="44" spans="1:108" s="54" customFormat="1" ht="43.5" customHeight="1" x14ac:dyDescent="0.2">
      <c r="A44" s="52"/>
      <c r="B44" s="225" t="s">
        <v>145</v>
      </c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53"/>
      <c r="AE44" s="226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8"/>
      <c r="AU44" s="226" t="s">
        <v>119</v>
      </c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8"/>
      <c r="BJ44" s="226"/>
      <c r="BK44" s="227"/>
      <c r="BL44" s="227"/>
      <c r="BM44" s="227"/>
      <c r="BN44" s="227"/>
      <c r="BO44" s="227"/>
      <c r="BP44" s="227"/>
      <c r="BQ44" s="227"/>
      <c r="BR44" s="227"/>
      <c r="BS44" s="227"/>
      <c r="BT44" s="227"/>
      <c r="BU44" s="227"/>
      <c r="BV44" s="227"/>
      <c r="BW44" s="227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8"/>
      <c r="CN44" s="229"/>
      <c r="CO44" s="230"/>
      <c r="CP44" s="230"/>
      <c r="CQ44" s="230"/>
      <c r="CR44" s="230"/>
      <c r="CS44" s="230"/>
      <c r="CT44" s="230"/>
      <c r="CU44" s="230"/>
      <c r="CV44" s="230"/>
      <c r="CW44" s="230"/>
      <c r="CX44" s="230"/>
      <c r="CY44" s="230"/>
      <c r="CZ44" s="230"/>
      <c r="DA44" s="230"/>
      <c r="DB44" s="230"/>
      <c r="DC44" s="230"/>
      <c r="DD44" s="231"/>
    </row>
    <row r="45" spans="1:108" s="54" customFormat="1" ht="29.25" customHeight="1" x14ac:dyDescent="0.2">
      <c r="A45" s="56"/>
      <c r="B45" s="232" t="s">
        <v>146</v>
      </c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57"/>
      <c r="AE45" s="55"/>
      <c r="AF45" s="230" t="s">
        <v>140</v>
      </c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1"/>
      <c r="AU45" s="226" t="s">
        <v>119</v>
      </c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8"/>
      <c r="BJ45" s="226"/>
      <c r="BK45" s="227"/>
      <c r="BL45" s="227"/>
      <c r="BM45" s="227"/>
      <c r="BN45" s="227"/>
      <c r="BO45" s="228"/>
      <c r="BP45" s="226"/>
      <c r="BQ45" s="227"/>
      <c r="BR45" s="227"/>
      <c r="BS45" s="227"/>
      <c r="BT45" s="227"/>
      <c r="BU45" s="228"/>
      <c r="BV45" s="226"/>
      <c r="BW45" s="227"/>
      <c r="BX45" s="227"/>
      <c r="BY45" s="227"/>
      <c r="BZ45" s="227"/>
      <c r="CA45" s="228"/>
      <c r="CB45" s="226"/>
      <c r="CC45" s="227"/>
      <c r="CD45" s="227"/>
      <c r="CE45" s="227"/>
      <c r="CF45" s="227"/>
      <c r="CG45" s="228"/>
      <c r="CH45" s="226"/>
      <c r="CI45" s="227"/>
      <c r="CJ45" s="227"/>
      <c r="CK45" s="227"/>
      <c r="CL45" s="227"/>
      <c r="CM45" s="228"/>
      <c r="CN45" s="229"/>
      <c r="CO45" s="230"/>
      <c r="CP45" s="230"/>
      <c r="CQ45" s="230"/>
      <c r="CR45" s="230"/>
      <c r="CS45" s="230"/>
      <c r="CT45" s="230"/>
      <c r="CU45" s="230"/>
      <c r="CV45" s="230"/>
      <c r="CW45" s="230"/>
      <c r="CX45" s="230"/>
      <c r="CY45" s="230"/>
      <c r="CZ45" s="230"/>
      <c r="DA45" s="230"/>
      <c r="DB45" s="230"/>
      <c r="DC45" s="230"/>
      <c r="DD45" s="231"/>
    </row>
    <row r="46" spans="1:108" s="54" customFormat="1" ht="29.25" customHeight="1" x14ac:dyDescent="0.2">
      <c r="A46" s="60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61"/>
      <c r="AE46" s="55"/>
      <c r="AF46" s="234" t="s">
        <v>32</v>
      </c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5"/>
      <c r="AU46" s="236" t="s">
        <v>141</v>
      </c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8"/>
      <c r="BJ46" s="226"/>
      <c r="BK46" s="227"/>
      <c r="BL46" s="227"/>
      <c r="BM46" s="227"/>
      <c r="BN46" s="227"/>
      <c r="BO46" s="228"/>
      <c r="BP46" s="226"/>
      <c r="BQ46" s="227"/>
      <c r="BR46" s="227"/>
      <c r="BS46" s="227"/>
      <c r="BT46" s="227"/>
      <c r="BU46" s="228"/>
      <c r="BV46" s="226"/>
      <c r="BW46" s="227"/>
      <c r="BX46" s="227"/>
      <c r="BY46" s="227"/>
      <c r="BZ46" s="227"/>
      <c r="CA46" s="228"/>
      <c r="CB46" s="226"/>
      <c r="CC46" s="227"/>
      <c r="CD46" s="227"/>
      <c r="CE46" s="227"/>
      <c r="CF46" s="227"/>
      <c r="CG46" s="228"/>
      <c r="CH46" s="226"/>
      <c r="CI46" s="227"/>
      <c r="CJ46" s="227"/>
      <c r="CK46" s="227"/>
      <c r="CL46" s="227"/>
      <c r="CM46" s="228"/>
      <c r="CN46" s="229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30"/>
      <c r="CZ46" s="230"/>
      <c r="DA46" s="230"/>
      <c r="DB46" s="230"/>
      <c r="DC46" s="230"/>
      <c r="DD46" s="231"/>
    </row>
    <row r="47" spans="1:108" s="54" customFormat="1" ht="29.25" customHeight="1" x14ac:dyDescent="0.2">
      <c r="A47" s="56"/>
      <c r="B47" s="232" t="s">
        <v>147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57"/>
      <c r="AE47" s="55"/>
      <c r="AF47" s="230" t="s">
        <v>140</v>
      </c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1"/>
      <c r="AU47" s="226" t="s">
        <v>119</v>
      </c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8"/>
      <c r="BJ47" s="226"/>
      <c r="BK47" s="227"/>
      <c r="BL47" s="227"/>
      <c r="BM47" s="227"/>
      <c r="BN47" s="227"/>
      <c r="BO47" s="227"/>
      <c r="BP47" s="227"/>
      <c r="BQ47" s="227"/>
      <c r="BR47" s="227"/>
      <c r="BS47" s="227"/>
      <c r="BT47" s="227"/>
      <c r="BU47" s="227"/>
      <c r="BV47" s="227"/>
      <c r="BW47" s="227"/>
      <c r="BX47" s="227"/>
      <c r="BY47" s="227"/>
      <c r="BZ47" s="227"/>
      <c r="CA47" s="227"/>
      <c r="CB47" s="227"/>
      <c r="CC47" s="227"/>
      <c r="CD47" s="227"/>
      <c r="CE47" s="227"/>
      <c r="CF47" s="227"/>
      <c r="CG47" s="227"/>
      <c r="CH47" s="227"/>
      <c r="CI47" s="227"/>
      <c r="CJ47" s="227"/>
      <c r="CK47" s="227"/>
      <c r="CL47" s="227"/>
      <c r="CM47" s="228"/>
      <c r="CN47" s="229"/>
      <c r="CO47" s="230"/>
      <c r="CP47" s="230"/>
      <c r="CQ47" s="230"/>
      <c r="CR47" s="230"/>
      <c r="CS47" s="230"/>
      <c r="CT47" s="230"/>
      <c r="CU47" s="230"/>
      <c r="CV47" s="230"/>
      <c r="CW47" s="230"/>
      <c r="CX47" s="230"/>
      <c r="CY47" s="230"/>
      <c r="CZ47" s="230"/>
      <c r="DA47" s="230"/>
      <c r="DB47" s="230"/>
      <c r="DC47" s="230"/>
      <c r="DD47" s="231"/>
    </row>
    <row r="48" spans="1:108" s="54" customFormat="1" ht="29.25" customHeight="1" x14ac:dyDescent="0.2">
      <c r="A48" s="60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61"/>
      <c r="AE48" s="55"/>
      <c r="AF48" s="234" t="s">
        <v>32</v>
      </c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5"/>
      <c r="AU48" s="236" t="s">
        <v>141</v>
      </c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8"/>
      <c r="BJ48" s="226"/>
      <c r="BK48" s="227"/>
      <c r="BL48" s="227"/>
      <c r="BM48" s="227"/>
      <c r="BN48" s="227"/>
      <c r="BO48" s="227"/>
      <c r="BP48" s="227"/>
      <c r="BQ48" s="227"/>
      <c r="BR48" s="227"/>
      <c r="BS48" s="227"/>
      <c r="BT48" s="227"/>
      <c r="BU48" s="227"/>
      <c r="BV48" s="227"/>
      <c r="BW48" s="227"/>
      <c r="BX48" s="227"/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8"/>
      <c r="CN48" s="229"/>
      <c r="CO48" s="230"/>
      <c r="CP48" s="230"/>
      <c r="CQ48" s="230"/>
      <c r="CR48" s="230"/>
      <c r="CS48" s="230"/>
      <c r="CT48" s="230"/>
      <c r="CU48" s="230"/>
      <c r="CV48" s="230"/>
      <c r="CW48" s="230"/>
      <c r="CX48" s="230"/>
      <c r="CY48" s="230"/>
      <c r="CZ48" s="230"/>
      <c r="DA48" s="230"/>
      <c r="DB48" s="230"/>
      <c r="DC48" s="230"/>
      <c r="DD48" s="231"/>
    </row>
    <row r="49" spans="1:108" s="54" customFormat="1" ht="29.25" customHeight="1" x14ac:dyDescent="0.2">
      <c r="A49" s="56"/>
      <c r="B49" s="232" t="s">
        <v>148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57"/>
      <c r="AE49" s="55"/>
      <c r="AF49" s="230" t="s">
        <v>149</v>
      </c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1"/>
      <c r="AU49" s="226" t="s">
        <v>119</v>
      </c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8"/>
      <c r="BJ49" s="226"/>
      <c r="BK49" s="227"/>
      <c r="BL49" s="227"/>
      <c r="BM49" s="227"/>
      <c r="BN49" s="227"/>
      <c r="BO49" s="228"/>
      <c r="BP49" s="226"/>
      <c r="BQ49" s="227"/>
      <c r="BR49" s="227"/>
      <c r="BS49" s="227"/>
      <c r="BT49" s="227"/>
      <c r="BU49" s="228"/>
      <c r="BV49" s="226"/>
      <c r="BW49" s="227"/>
      <c r="BX49" s="227"/>
      <c r="BY49" s="227"/>
      <c r="BZ49" s="227"/>
      <c r="CA49" s="228"/>
      <c r="CB49" s="226"/>
      <c r="CC49" s="227"/>
      <c r="CD49" s="227"/>
      <c r="CE49" s="227"/>
      <c r="CF49" s="227"/>
      <c r="CG49" s="228"/>
      <c r="CH49" s="226"/>
      <c r="CI49" s="227"/>
      <c r="CJ49" s="227"/>
      <c r="CK49" s="227"/>
      <c r="CL49" s="227"/>
      <c r="CM49" s="228"/>
      <c r="CN49" s="229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30"/>
      <c r="CZ49" s="230"/>
      <c r="DA49" s="230"/>
      <c r="DB49" s="230"/>
      <c r="DC49" s="230"/>
      <c r="DD49" s="231"/>
    </row>
    <row r="50" spans="1:108" s="54" customFormat="1" ht="29.25" customHeight="1" x14ac:dyDescent="0.2">
      <c r="A50" s="60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61"/>
      <c r="AE50" s="55"/>
      <c r="AF50" s="234" t="s">
        <v>150</v>
      </c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5"/>
      <c r="AU50" s="236" t="s">
        <v>141</v>
      </c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8"/>
      <c r="BJ50" s="226"/>
      <c r="BK50" s="227"/>
      <c r="BL50" s="227"/>
      <c r="BM50" s="227"/>
      <c r="BN50" s="227"/>
      <c r="BO50" s="228"/>
      <c r="BP50" s="226"/>
      <c r="BQ50" s="227"/>
      <c r="BR50" s="227"/>
      <c r="BS50" s="227"/>
      <c r="BT50" s="227"/>
      <c r="BU50" s="228"/>
      <c r="BV50" s="226"/>
      <c r="BW50" s="227"/>
      <c r="BX50" s="227"/>
      <c r="BY50" s="227"/>
      <c r="BZ50" s="227"/>
      <c r="CA50" s="228"/>
      <c r="CB50" s="226"/>
      <c r="CC50" s="227"/>
      <c r="CD50" s="227"/>
      <c r="CE50" s="227"/>
      <c r="CF50" s="227"/>
      <c r="CG50" s="228"/>
      <c r="CH50" s="226"/>
      <c r="CI50" s="227"/>
      <c r="CJ50" s="227"/>
      <c r="CK50" s="227"/>
      <c r="CL50" s="227"/>
      <c r="CM50" s="228"/>
      <c r="CN50" s="229"/>
      <c r="CO50" s="230"/>
      <c r="CP50" s="230"/>
      <c r="CQ50" s="230"/>
      <c r="CR50" s="230"/>
      <c r="CS50" s="230"/>
      <c r="CT50" s="230"/>
      <c r="CU50" s="230"/>
      <c r="CV50" s="230"/>
      <c r="CW50" s="230"/>
      <c r="CX50" s="230"/>
      <c r="CY50" s="230"/>
      <c r="CZ50" s="230"/>
      <c r="DA50" s="230"/>
      <c r="DB50" s="230"/>
      <c r="DC50" s="230"/>
      <c r="DD50" s="231"/>
    </row>
    <row r="51" spans="1:108" s="54" customFormat="1" ht="83.25" customHeight="1" x14ac:dyDescent="0.2">
      <c r="A51" s="52"/>
      <c r="B51" s="225" t="s">
        <v>151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53"/>
      <c r="AE51" s="226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8"/>
      <c r="AU51" s="226" t="s">
        <v>119</v>
      </c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8"/>
      <c r="BJ51" s="226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8"/>
      <c r="CN51" s="229"/>
      <c r="CO51" s="230"/>
      <c r="CP51" s="230"/>
      <c r="CQ51" s="230"/>
      <c r="CR51" s="230"/>
      <c r="CS51" s="230"/>
      <c r="CT51" s="230"/>
      <c r="CU51" s="230"/>
      <c r="CV51" s="230"/>
      <c r="CW51" s="230"/>
      <c r="CX51" s="230"/>
      <c r="CY51" s="230"/>
      <c r="CZ51" s="230"/>
      <c r="DA51" s="230"/>
      <c r="DB51" s="230"/>
      <c r="DC51" s="230"/>
      <c r="DD51" s="231"/>
    </row>
    <row r="52" spans="1:108" s="54" customFormat="1" ht="44.25" customHeight="1" x14ac:dyDescent="0.2">
      <c r="A52" s="52"/>
      <c r="B52" s="225" t="s">
        <v>152</v>
      </c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53"/>
      <c r="AE52" s="226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8"/>
      <c r="AU52" s="226" t="s">
        <v>119</v>
      </c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8"/>
      <c r="BJ52" s="226"/>
      <c r="BK52" s="227"/>
      <c r="BL52" s="227"/>
      <c r="BM52" s="227"/>
      <c r="BN52" s="227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8"/>
      <c r="CN52" s="229"/>
      <c r="CO52" s="230"/>
      <c r="CP52" s="230"/>
      <c r="CQ52" s="230"/>
      <c r="CR52" s="230"/>
      <c r="CS52" s="230"/>
      <c r="CT52" s="230"/>
      <c r="CU52" s="230"/>
      <c r="CV52" s="230"/>
      <c r="CW52" s="230"/>
      <c r="CX52" s="230"/>
      <c r="CY52" s="230"/>
      <c r="CZ52" s="230"/>
      <c r="DA52" s="230"/>
      <c r="DB52" s="230"/>
      <c r="DC52" s="230"/>
      <c r="DD52" s="231"/>
    </row>
    <row r="53" spans="1:108" s="54" customFormat="1" ht="29.25" customHeight="1" x14ac:dyDescent="0.2">
      <c r="A53" s="56"/>
      <c r="B53" s="232" t="s">
        <v>153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57"/>
      <c r="AE53" s="55"/>
      <c r="AF53" s="230" t="s">
        <v>140</v>
      </c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1"/>
      <c r="AU53" s="226" t="s">
        <v>119</v>
      </c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8"/>
      <c r="BJ53" s="226"/>
      <c r="BK53" s="227"/>
      <c r="BL53" s="227"/>
      <c r="BM53" s="227"/>
      <c r="BN53" s="227"/>
      <c r="BO53" s="228"/>
      <c r="BP53" s="226"/>
      <c r="BQ53" s="227"/>
      <c r="BR53" s="227"/>
      <c r="BS53" s="227"/>
      <c r="BT53" s="227"/>
      <c r="BU53" s="228"/>
      <c r="BV53" s="226"/>
      <c r="BW53" s="227"/>
      <c r="BX53" s="227"/>
      <c r="BY53" s="227"/>
      <c r="BZ53" s="227"/>
      <c r="CA53" s="228"/>
      <c r="CB53" s="226"/>
      <c r="CC53" s="227"/>
      <c r="CD53" s="227"/>
      <c r="CE53" s="227"/>
      <c r="CF53" s="227"/>
      <c r="CG53" s="228"/>
      <c r="CH53" s="226"/>
      <c r="CI53" s="227"/>
      <c r="CJ53" s="227"/>
      <c r="CK53" s="227"/>
      <c r="CL53" s="227"/>
      <c r="CM53" s="228"/>
      <c r="CN53" s="229"/>
      <c r="CO53" s="230"/>
      <c r="CP53" s="230"/>
      <c r="CQ53" s="230"/>
      <c r="CR53" s="230"/>
      <c r="CS53" s="230"/>
      <c r="CT53" s="230"/>
      <c r="CU53" s="230"/>
      <c r="CV53" s="230"/>
      <c r="CW53" s="230"/>
      <c r="CX53" s="230"/>
      <c r="CY53" s="230"/>
      <c r="CZ53" s="230"/>
      <c r="DA53" s="230"/>
      <c r="DB53" s="230"/>
      <c r="DC53" s="230"/>
      <c r="DD53" s="231"/>
    </row>
    <row r="54" spans="1:108" s="54" customFormat="1" ht="29.25" customHeight="1" x14ac:dyDescent="0.2">
      <c r="A54" s="60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61"/>
      <c r="AE54" s="55"/>
      <c r="AF54" s="234" t="s">
        <v>32</v>
      </c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4"/>
      <c r="AT54" s="235"/>
      <c r="AU54" s="236" t="s">
        <v>141</v>
      </c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8"/>
      <c r="BJ54" s="226"/>
      <c r="BK54" s="227"/>
      <c r="BL54" s="227"/>
      <c r="BM54" s="227"/>
      <c r="BN54" s="227"/>
      <c r="BO54" s="228"/>
      <c r="BP54" s="226"/>
      <c r="BQ54" s="227"/>
      <c r="BR54" s="227"/>
      <c r="BS54" s="227"/>
      <c r="BT54" s="227"/>
      <c r="BU54" s="228"/>
      <c r="BV54" s="226"/>
      <c r="BW54" s="227"/>
      <c r="BX54" s="227"/>
      <c r="BY54" s="227"/>
      <c r="BZ54" s="227"/>
      <c r="CA54" s="228"/>
      <c r="CB54" s="226"/>
      <c r="CC54" s="227"/>
      <c r="CD54" s="227"/>
      <c r="CE54" s="227"/>
      <c r="CF54" s="227"/>
      <c r="CG54" s="228"/>
      <c r="CH54" s="226"/>
      <c r="CI54" s="227"/>
      <c r="CJ54" s="227"/>
      <c r="CK54" s="227"/>
      <c r="CL54" s="227"/>
      <c r="CM54" s="228"/>
      <c r="CN54" s="229"/>
      <c r="CO54" s="230"/>
      <c r="CP54" s="230"/>
      <c r="CQ54" s="230"/>
      <c r="CR54" s="230"/>
      <c r="CS54" s="230"/>
      <c r="CT54" s="230"/>
      <c r="CU54" s="230"/>
      <c r="CV54" s="230"/>
      <c r="CW54" s="230"/>
      <c r="CX54" s="230"/>
      <c r="CY54" s="230"/>
      <c r="CZ54" s="230"/>
      <c r="DA54" s="230"/>
      <c r="DB54" s="230"/>
      <c r="DC54" s="230"/>
      <c r="DD54" s="231"/>
    </row>
    <row r="55" spans="1:108" s="54" customFormat="1" ht="29.25" customHeight="1" x14ac:dyDescent="0.2">
      <c r="A55" s="56"/>
      <c r="B55" s="232" t="s">
        <v>154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57"/>
      <c r="AE55" s="55"/>
      <c r="AF55" s="230" t="s">
        <v>140</v>
      </c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1"/>
      <c r="AU55" s="226" t="s">
        <v>119</v>
      </c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8"/>
      <c r="BJ55" s="226"/>
      <c r="BK55" s="227"/>
      <c r="BL55" s="227"/>
      <c r="BM55" s="227"/>
      <c r="BN55" s="227"/>
      <c r="BO55" s="227"/>
      <c r="BP55" s="227"/>
      <c r="BQ55" s="227"/>
      <c r="BR55" s="227"/>
      <c r="BS55" s="227"/>
      <c r="BT55" s="227"/>
      <c r="BU55" s="227"/>
      <c r="BV55" s="227"/>
      <c r="BW55" s="227"/>
      <c r="BX55" s="227"/>
      <c r="BY55" s="227"/>
      <c r="BZ55" s="227"/>
      <c r="CA55" s="227"/>
      <c r="CB55" s="227"/>
      <c r="CC55" s="227"/>
      <c r="CD55" s="227"/>
      <c r="CE55" s="227"/>
      <c r="CF55" s="227"/>
      <c r="CG55" s="227"/>
      <c r="CH55" s="227"/>
      <c r="CI55" s="227"/>
      <c r="CJ55" s="227"/>
      <c r="CK55" s="227"/>
      <c r="CL55" s="227"/>
      <c r="CM55" s="228"/>
      <c r="CN55" s="229"/>
      <c r="CO55" s="230"/>
      <c r="CP55" s="230"/>
      <c r="CQ55" s="230"/>
      <c r="CR55" s="230"/>
      <c r="CS55" s="230"/>
      <c r="CT55" s="230"/>
      <c r="CU55" s="230"/>
      <c r="CV55" s="230"/>
      <c r="CW55" s="230"/>
      <c r="CX55" s="230"/>
      <c r="CY55" s="230"/>
      <c r="CZ55" s="230"/>
      <c r="DA55" s="230"/>
      <c r="DB55" s="230"/>
      <c r="DC55" s="230"/>
      <c r="DD55" s="231"/>
    </row>
    <row r="56" spans="1:108" s="54" customFormat="1" ht="29.25" customHeight="1" x14ac:dyDescent="0.2">
      <c r="A56" s="60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61"/>
      <c r="AE56" s="55"/>
      <c r="AF56" s="234" t="s">
        <v>32</v>
      </c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5"/>
      <c r="AU56" s="236" t="s">
        <v>141</v>
      </c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8"/>
      <c r="BJ56" s="226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  <c r="CL56" s="227"/>
      <c r="CM56" s="228"/>
      <c r="CN56" s="229"/>
      <c r="CO56" s="230"/>
      <c r="CP56" s="230"/>
      <c r="CQ56" s="230"/>
      <c r="CR56" s="230"/>
      <c r="CS56" s="230"/>
      <c r="CT56" s="230"/>
      <c r="CU56" s="230"/>
      <c r="CV56" s="230"/>
      <c r="CW56" s="230"/>
      <c r="CX56" s="230"/>
      <c r="CY56" s="230"/>
      <c r="CZ56" s="230"/>
      <c r="DA56" s="230"/>
      <c r="DB56" s="230"/>
      <c r="DC56" s="230"/>
      <c r="DD56" s="231"/>
    </row>
    <row r="57" spans="1:108" s="54" customFormat="1" ht="44.25" customHeight="1" x14ac:dyDescent="0.2">
      <c r="A57" s="52"/>
      <c r="B57" s="225" t="s">
        <v>155</v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53"/>
      <c r="AE57" s="226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8"/>
      <c r="AU57" s="226" t="s">
        <v>119</v>
      </c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8"/>
      <c r="BJ57" s="167" t="s">
        <v>127</v>
      </c>
      <c r="BK57" s="168"/>
      <c r="BL57" s="168"/>
      <c r="BM57" s="168"/>
      <c r="BN57" s="168"/>
      <c r="BO57" s="169"/>
      <c r="BP57" s="226"/>
      <c r="BQ57" s="227"/>
      <c r="BR57" s="227"/>
      <c r="BS57" s="227"/>
      <c r="BT57" s="227"/>
      <c r="BU57" s="228"/>
      <c r="BV57" s="226"/>
      <c r="BW57" s="227"/>
      <c r="BX57" s="227"/>
      <c r="BY57" s="227"/>
      <c r="BZ57" s="227"/>
      <c r="CA57" s="228"/>
      <c r="CB57" s="226"/>
      <c r="CC57" s="227"/>
      <c r="CD57" s="227"/>
      <c r="CE57" s="227"/>
      <c r="CF57" s="227"/>
      <c r="CG57" s="228"/>
      <c r="CH57" s="226"/>
      <c r="CI57" s="227"/>
      <c r="CJ57" s="227"/>
      <c r="CK57" s="227"/>
      <c r="CL57" s="227"/>
      <c r="CM57" s="228"/>
      <c r="CN57" s="229"/>
      <c r="CO57" s="230"/>
      <c r="CP57" s="230"/>
      <c r="CQ57" s="230"/>
      <c r="CR57" s="230"/>
      <c r="CS57" s="230"/>
      <c r="CT57" s="230"/>
      <c r="CU57" s="230"/>
      <c r="CV57" s="230"/>
      <c r="CW57" s="230"/>
      <c r="CX57" s="230"/>
      <c r="CY57" s="230"/>
      <c r="CZ57" s="230"/>
      <c r="DA57" s="230"/>
      <c r="DB57" s="230"/>
      <c r="DC57" s="230"/>
      <c r="DD57" s="231"/>
    </row>
    <row r="58" spans="1:108" s="54" customFormat="1" ht="84" customHeight="1" x14ac:dyDescent="0.2">
      <c r="A58" s="52"/>
      <c r="B58" s="225" t="s">
        <v>156</v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53"/>
      <c r="AE58" s="226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8"/>
      <c r="AU58" s="226" t="s">
        <v>119</v>
      </c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8"/>
      <c r="BJ58" s="226"/>
      <c r="BK58" s="227"/>
      <c r="BL58" s="227"/>
      <c r="BM58" s="227"/>
      <c r="BN58" s="227"/>
      <c r="BO58" s="228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  <c r="CE58" s="227"/>
      <c r="CF58" s="227"/>
      <c r="CG58" s="227"/>
      <c r="CH58" s="227"/>
      <c r="CI58" s="227"/>
      <c r="CJ58" s="227"/>
      <c r="CK58" s="227"/>
      <c r="CL58" s="227"/>
      <c r="CM58" s="228"/>
      <c r="CN58" s="229"/>
      <c r="CO58" s="230"/>
      <c r="CP58" s="230"/>
      <c r="CQ58" s="230"/>
      <c r="CR58" s="230"/>
      <c r="CS58" s="230"/>
      <c r="CT58" s="230"/>
      <c r="CU58" s="230"/>
      <c r="CV58" s="230"/>
      <c r="CW58" s="230"/>
      <c r="CX58" s="230"/>
      <c r="CY58" s="230"/>
      <c r="CZ58" s="230"/>
      <c r="DA58" s="230"/>
      <c r="DB58" s="230"/>
      <c r="DC58" s="230"/>
      <c r="DD58" s="231"/>
    </row>
    <row r="59" spans="1:108" s="54" customFormat="1" ht="44.25" customHeight="1" x14ac:dyDescent="0.2">
      <c r="A59" s="52"/>
      <c r="B59" s="225" t="s">
        <v>157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53"/>
      <c r="AE59" s="226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8"/>
      <c r="AU59" s="226" t="s">
        <v>119</v>
      </c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8"/>
      <c r="BJ59" s="226"/>
      <c r="BK59" s="227"/>
      <c r="BL59" s="227"/>
      <c r="BM59" s="227"/>
      <c r="BN59" s="227"/>
      <c r="BO59" s="228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  <c r="CE59" s="227"/>
      <c r="CF59" s="227"/>
      <c r="CG59" s="227"/>
      <c r="CH59" s="227"/>
      <c r="CI59" s="227"/>
      <c r="CJ59" s="227"/>
      <c r="CK59" s="227"/>
      <c r="CL59" s="227"/>
      <c r="CM59" s="228"/>
      <c r="CN59" s="229"/>
      <c r="CO59" s="230"/>
      <c r="CP59" s="230"/>
      <c r="CQ59" s="230"/>
      <c r="CR59" s="230"/>
      <c r="CS59" s="230"/>
      <c r="CT59" s="230"/>
      <c r="CU59" s="230"/>
      <c r="CV59" s="230"/>
      <c r="CW59" s="230"/>
      <c r="CX59" s="230"/>
      <c r="CY59" s="230"/>
      <c r="CZ59" s="230"/>
      <c r="DA59" s="230"/>
      <c r="DB59" s="230"/>
      <c r="DC59" s="230"/>
      <c r="DD59" s="231"/>
    </row>
    <row r="60" spans="1:108" s="54" customFormat="1" ht="29.25" customHeight="1" x14ac:dyDescent="0.2">
      <c r="A60" s="56"/>
      <c r="B60" s="232" t="s">
        <v>158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57"/>
      <c r="AE60" s="55"/>
      <c r="AF60" s="230" t="s">
        <v>140</v>
      </c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1"/>
      <c r="AU60" s="226" t="s">
        <v>119</v>
      </c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8"/>
      <c r="BJ60" s="226"/>
      <c r="BK60" s="227"/>
      <c r="BL60" s="227"/>
      <c r="BM60" s="227"/>
      <c r="BN60" s="227"/>
      <c r="BO60" s="228"/>
      <c r="BP60" s="226"/>
      <c r="BQ60" s="227"/>
      <c r="BR60" s="227"/>
      <c r="BS60" s="227"/>
      <c r="BT60" s="227"/>
      <c r="BU60" s="228"/>
      <c r="BV60" s="226"/>
      <c r="BW60" s="227"/>
      <c r="BX60" s="227"/>
      <c r="BY60" s="227"/>
      <c r="BZ60" s="227"/>
      <c r="CA60" s="228"/>
      <c r="CB60" s="226"/>
      <c r="CC60" s="227"/>
      <c r="CD60" s="227"/>
      <c r="CE60" s="227"/>
      <c r="CF60" s="227"/>
      <c r="CG60" s="228"/>
      <c r="CH60" s="226"/>
      <c r="CI60" s="227"/>
      <c r="CJ60" s="227"/>
      <c r="CK60" s="227"/>
      <c r="CL60" s="227"/>
      <c r="CM60" s="228"/>
      <c r="CN60" s="229"/>
      <c r="CO60" s="230"/>
      <c r="CP60" s="230"/>
      <c r="CQ60" s="230"/>
      <c r="CR60" s="230"/>
      <c r="CS60" s="230"/>
      <c r="CT60" s="230"/>
      <c r="CU60" s="230"/>
      <c r="CV60" s="230"/>
      <c r="CW60" s="230"/>
      <c r="CX60" s="230"/>
      <c r="CY60" s="230"/>
      <c r="CZ60" s="230"/>
      <c r="DA60" s="230"/>
      <c r="DB60" s="230"/>
      <c r="DC60" s="230"/>
      <c r="DD60" s="231"/>
    </row>
    <row r="61" spans="1:108" s="54" customFormat="1" ht="29.25" customHeight="1" x14ac:dyDescent="0.2">
      <c r="A61" s="60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61"/>
      <c r="AE61" s="55"/>
      <c r="AF61" s="234" t="s">
        <v>32</v>
      </c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5"/>
      <c r="AU61" s="236" t="s">
        <v>141</v>
      </c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8"/>
      <c r="BJ61" s="226"/>
      <c r="BK61" s="227"/>
      <c r="BL61" s="227"/>
      <c r="BM61" s="227"/>
      <c r="BN61" s="227"/>
      <c r="BO61" s="228"/>
      <c r="BP61" s="226"/>
      <c r="BQ61" s="227"/>
      <c r="BR61" s="227"/>
      <c r="BS61" s="227"/>
      <c r="BT61" s="227"/>
      <c r="BU61" s="228"/>
      <c r="BV61" s="226"/>
      <c r="BW61" s="227"/>
      <c r="BX61" s="227"/>
      <c r="BY61" s="227"/>
      <c r="BZ61" s="227"/>
      <c r="CA61" s="228"/>
      <c r="CB61" s="226"/>
      <c r="CC61" s="227"/>
      <c r="CD61" s="227"/>
      <c r="CE61" s="227"/>
      <c r="CF61" s="227"/>
      <c r="CG61" s="228"/>
      <c r="CH61" s="226"/>
      <c r="CI61" s="227"/>
      <c r="CJ61" s="227"/>
      <c r="CK61" s="227"/>
      <c r="CL61" s="227"/>
      <c r="CM61" s="228"/>
      <c r="CN61" s="229"/>
      <c r="CO61" s="230"/>
      <c r="CP61" s="230"/>
      <c r="CQ61" s="230"/>
      <c r="CR61" s="230"/>
      <c r="CS61" s="230"/>
      <c r="CT61" s="230"/>
      <c r="CU61" s="230"/>
      <c r="CV61" s="230"/>
      <c r="CW61" s="230"/>
      <c r="CX61" s="230"/>
      <c r="CY61" s="230"/>
      <c r="CZ61" s="230"/>
      <c r="DA61" s="230"/>
      <c r="DB61" s="230"/>
      <c r="DC61" s="230"/>
      <c r="DD61" s="231"/>
    </row>
    <row r="62" spans="1:108" s="54" customFormat="1" ht="29.25" customHeight="1" x14ac:dyDescent="0.2">
      <c r="A62" s="56"/>
      <c r="B62" s="232" t="s">
        <v>159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57"/>
      <c r="AE62" s="55"/>
      <c r="AF62" s="230" t="s">
        <v>140</v>
      </c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1"/>
      <c r="AU62" s="226" t="s">
        <v>119</v>
      </c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8"/>
      <c r="BJ62" s="226"/>
      <c r="BK62" s="227"/>
      <c r="BL62" s="227"/>
      <c r="BM62" s="227"/>
      <c r="BN62" s="227"/>
      <c r="BO62" s="227"/>
      <c r="BP62" s="227"/>
      <c r="BQ62" s="227"/>
      <c r="BR62" s="227"/>
      <c r="BS62" s="227"/>
      <c r="BT62" s="227"/>
      <c r="BU62" s="227"/>
      <c r="BV62" s="227"/>
      <c r="BW62" s="227"/>
      <c r="BX62" s="227"/>
      <c r="BY62" s="227"/>
      <c r="BZ62" s="227"/>
      <c r="CA62" s="227"/>
      <c r="CB62" s="227"/>
      <c r="CC62" s="227"/>
      <c r="CD62" s="227"/>
      <c r="CE62" s="227"/>
      <c r="CF62" s="227"/>
      <c r="CG62" s="227"/>
      <c r="CH62" s="227"/>
      <c r="CI62" s="227"/>
      <c r="CJ62" s="227"/>
      <c r="CK62" s="227"/>
      <c r="CL62" s="227"/>
      <c r="CM62" s="228"/>
      <c r="CN62" s="229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1"/>
    </row>
    <row r="63" spans="1:108" s="54" customFormat="1" ht="29.25" customHeight="1" x14ac:dyDescent="0.2">
      <c r="A63" s="60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61"/>
      <c r="AE63" s="55"/>
      <c r="AF63" s="234" t="s">
        <v>32</v>
      </c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5"/>
      <c r="AU63" s="236" t="s">
        <v>141</v>
      </c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8"/>
      <c r="BJ63" s="226"/>
      <c r="BK63" s="227"/>
      <c r="BL63" s="227"/>
      <c r="BM63" s="227"/>
      <c r="BN63" s="227"/>
      <c r="BO63" s="227"/>
      <c r="BP63" s="227"/>
      <c r="BQ63" s="227"/>
      <c r="BR63" s="227"/>
      <c r="BS63" s="227"/>
      <c r="BT63" s="227"/>
      <c r="BU63" s="227"/>
      <c r="BV63" s="227"/>
      <c r="BW63" s="227"/>
      <c r="BX63" s="227"/>
      <c r="BY63" s="227"/>
      <c r="BZ63" s="227"/>
      <c r="CA63" s="227"/>
      <c r="CB63" s="227"/>
      <c r="CC63" s="227"/>
      <c r="CD63" s="227"/>
      <c r="CE63" s="227"/>
      <c r="CF63" s="227"/>
      <c r="CG63" s="227"/>
      <c r="CH63" s="227"/>
      <c r="CI63" s="227"/>
      <c r="CJ63" s="227"/>
      <c r="CK63" s="227"/>
      <c r="CL63" s="227"/>
      <c r="CM63" s="228"/>
      <c r="CN63" s="229"/>
      <c r="CO63" s="230"/>
      <c r="CP63" s="230"/>
      <c r="CQ63" s="230"/>
      <c r="CR63" s="230"/>
      <c r="CS63" s="230"/>
      <c r="CT63" s="230"/>
      <c r="CU63" s="230"/>
      <c r="CV63" s="230"/>
      <c r="CW63" s="230"/>
      <c r="CX63" s="230"/>
      <c r="CY63" s="230"/>
      <c r="CZ63" s="230"/>
      <c r="DA63" s="230"/>
      <c r="DB63" s="230"/>
      <c r="DC63" s="230"/>
      <c r="DD63" s="231"/>
    </row>
    <row r="64" spans="1:108" s="54" customFormat="1" ht="29.25" customHeight="1" x14ac:dyDescent="0.2">
      <c r="A64" s="56"/>
      <c r="B64" s="232" t="s">
        <v>160</v>
      </c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57"/>
      <c r="AE64" s="55"/>
      <c r="AF64" s="230" t="s">
        <v>149</v>
      </c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0"/>
      <c r="AT64" s="231"/>
      <c r="AU64" s="226" t="s">
        <v>119</v>
      </c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8"/>
      <c r="BJ64" s="226"/>
      <c r="BK64" s="227"/>
      <c r="BL64" s="227"/>
      <c r="BM64" s="227"/>
      <c r="BN64" s="227"/>
      <c r="BO64" s="228"/>
      <c r="BP64" s="226"/>
      <c r="BQ64" s="227"/>
      <c r="BR64" s="227"/>
      <c r="BS64" s="227"/>
      <c r="BT64" s="227"/>
      <c r="BU64" s="228"/>
      <c r="BV64" s="226"/>
      <c r="BW64" s="227"/>
      <c r="BX64" s="227"/>
      <c r="BY64" s="227"/>
      <c r="BZ64" s="227"/>
      <c r="CA64" s="228"/>
      <c r="CB64" s="226"/>
      <c r="CC64" s="227"/>
      <c r="CD64" s="227"/>
      <c r="CE64" s="227"/>
      <c r="CF64" s="227"/>
      <c r="CG64" s="228"/>
      <c r="CH64" s="226"/>
      <c r="CI64" s="227"/>
      <c r="CJ64" s="227"/>
      <c r="CK64" s="227"/>
      <c r="CL64" s="227"/>
      <c r="CM64" s="228"/>
      <c r="CN64" s="229"/>
      <c r="CO64" s="230"/>
      <c r="CP64" s="230"/>
      <c r="CQ64" s="230"/>
      <c r="CR64" s="230"/>
      <c r="CS64" s="230"/>
      <c r="CT64" s="230"/>
      <c r="CU64" s="230"/>
      <c r="CV64" s="230"/>
      <c r="CW64" s="230"/>
      <c r="CX64" s="230"/>
      <c r="CY64" s="230"/>
      <c r="CZ64" s="230"/>
      <c r="DA64" s="230"/>
      <c r="DB64" s="230"/>
      <c r="DC64" s="230"/>
      <c r="DD64" s="231"/>
    </row>
    <row r="65" spans="1:108" s="54" customFormat="1" ht="29.25" customHeight="1" x14ac:dyDescent="0.2">
      <c r="A65" s="60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61"/>
      <c r="AE65" s="55"/>
      <c r="AF65" s="234" t="s">
        <v>150</v>
      </c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234"/>
      <c r="AT65" s="235"/>
      <c r="AU65" s="236" t="s">
        <v>141</v>
      </c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8"/>
      <c r="BJ65" s="226"/>
      <c r="BK65" s="227"/>
      <c r="BL65" s="227"/>
      <c r="BM65" s="227"/>
      <c r="BN65" s="227"/>
      <c r="BO65" s="228"/>
      <c r="BP65" s="226"/>
      <c r="BQ65" s="227"/>
      <c r="BR65" s="227"/>
      <c r="BS65" s="227"/>
      <c r="BT65" s="227"/>
      <c r="BU65" s="228"/>
      <c r="BV65" s="226"/>
      <c r="BW65" s="227"/>
      <c r="BX65" s="227"/>
      <c r="BY65" s="227"/>
      <c r="BZ65" s="227"/>
      <c r="CA65" s="228"/>
      <c r="CB65" s="226"/>
      <c r="CC65" s="227"/>
      <c r="CD65" s="227"/>
      <c r="CE65" s="227"/>
      <c r="CF65" s="227"/>
      <c r="CG65" s="228"/>
      <c r="CH65" s="226"/>
      <c r="CI65" s="227"/>
      <c r="CJ65" s="227"/>
      <c r="CK65" s="227"/>
      <c r="CL65" s="227"/>
      <c r="CM65" s="228"/>
      <c r="CN65" s="229"/>
      <c r="CO65" s="230"/>
      <c r="CP65" s="230"/>
      <c r="CQ65" s="230"/>
      <c r="CR65" s="230"/>
      <c r="CS65" s="230"/>
      <c r="CT65" s="230"/>
      <c r="CU65" s="230"/>
      <c r="CV65" s="230"/>
      <c r="CW65" s="230"/>
      <c r="CX65" s="230"/>
      <c r="CY65" s="230"/>
      <c r="CZ65" s="230"/>
      <c r="DA65" s="230"/>
      <c r="DB65" s="230"/>
      <c r="DC65" s="230"/>
      <c r="DD65" s="231"/>
    </row>
    <row r="66" spans="1:108" s="54" customFormat="1" ht="84" customHeight="1" x14ac:dyDescent="0.2">
      <c r="A66" s="52"/>
      <c r="B66" s="225" t="s">
        <v>161</v>
      </c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53"/>
      <c r="AE66" s="226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8"/>
      <c r="AU66" s="226" t="s">
        <v>119</v>
      </c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8"/>
      <c r="BJ66" s="226"/>
      <c r="BK66" s="227"/>
      <c r="BL66" s="227"/>
      <c r="BM66" s="227"/>
      <c r="BN66" s="227"/>
      <c r="BO66" s="227"/>
      <c r="BP66" s="227"/>
      <c r="BQ66" s="227"/>
      <c r="BR66" s="227"/>
      <c r="BS66" s="227"/>
      <c r="BT66" s="227"/>
      <c r="BU66" s="227"/>
      <c r="BV66" s="227"/>
      <c r="BW66" s="227"/>
      <c r="BX66" s="227"/>
      <c r="BY66" s="227"/>
      <c r="BZ66" s="227"/>
      <c r="CA66" s="227"/>
      <c r="CB66" s="227"/>
      <c r="CC66" s="227"/>
      <c r="CD66" s="227"/>
      <c r="CE66" s="227"/>
      <c r="CF66" s="227"/>
      <c r="CG66" s="227"/>
      <c r="CH66" s="227"/>
      <c r="CI66" s="227"/>
      <c r="CJ66" s="227"/>
      <c r="CK66" s="227"/>
      <c r="CL66" s="227"/>
      <c r="CM66" s="228"/>
      <c r="CN66" s="229"/>
      <c r="CO66" s="230"/>
      <c r="CP66" s="230"/>
      <c r="CQ66" s="230"/>
      <c r="CR66" s="230"/>
      <c r="CS66" s="230"/>
      <c r="CT66" s="230"/>
      <c r="CU66" s="230"/>
      <c r="CV66" s="230"/>
      <c r="CW66" s="230"/>
      <c r="CX66" s="230"/>
      <c r="CY66" s="230"/>
      <c r="CZ66" s="230"/>
      <c r="DA66" s="230"/>
      <c r="DB66" s="230"/>
      <c r="DC66" s="230"/>
      <c r="DD66" s="231"/>
    </row>
    <row r="67" spans="1:108" s="54" customFormat="1" ht="44.25" customHeight="1" x14ac:dyDescent="0.2">
      <c r="A67" s="52"/>
      <c r="B67" s="225" t="s">
        <v>162</v>
      </c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53"/>
      <c r="AE67" s="226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8"/>
      <c r="AU67" s="226" t="s">
        <v>119</v>
      </c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8"/>
      <c r="BJ67" s="226"/>
      <c r="BK67" s="227"/>
      <c r="BL67" s="227"/>
      <c r="BM67" s="227"/>
      <c r="BN67" s="227"/>
      <c r="BO67" s="227"/>
      <c r="BP67" s="227"/>
      <c r="BQ67" s="227"/>
      <c r="BR67" s="227"/>
      <c r="BS67" s="227"/>
      <c r="BT67" s="227"/>
      <c r="BU67" s="227"/>
      <c r="BV67" s="227"/>
      <c r="BW67" s="227"/>
      <c r="BX67" s="227"/>
      <c r="BY67" s="227"/>
      <c r="BZ67" s="227"/>
      <c r="CA67" s="227"/>
      <c r="CB67" s="227"/>
      <c r="CC67" s="227"/>
      <c r="CD67" s="227"/>
      <c r="CE67" s="227"/>
      <c r="CF67" s="227"/>
      <c r="CG67" s="227"/>
      <c r="CH67" s="227"/>
      <c r="CI67" s="227"/>
      <c r="CJ67" s="227"/>
      <c r="CK67" s="227"/>
      <c r="CL67" s="227"/>
      <c r="CM67" s="228"/>
      <c r="CN67" s="229"/>
      <c r="CO67" s="230"/>
      <c r="CP67" s="230"/>
      <c r="CQ67" s="230"/>
      <c r="CR67" s="230"/>
      <c r="CS67" s="230"/>
      <c r="CT67" s="230"/>
      <c r="CU67" s="230"/>
      <c r="CV67" s="230"/>
      <c r="CW67" s="230"/>
      <c r="CX67" s="230"/>
      <c r="CY67" s="230"/>
      <c r="CZ67" s="230"/>
      <c r="DA67" s="230"/>
      <c r="DB67" s="230"/>
      <c r="DC67" s="230"/>
      <c r="DD67" s="231"/>
    </row>
    <row r="68" spans="1:108" ht="15" customHeight="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</row>
    <row r="69" spans="1:108" s="1" customFormat="1" ht="12.75" x14ac:dyDescent="0.2">
      <c r="A69" s="63"/>
      <c r="B69" s="63"/>
      <c r="C69" s="63"/>
      <c r="D69" s="63"/>
      <c r="E69" s="63"/>
      <c r="F69" s="63" t="s">
        <v>23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</row>
    <row r="70" spans="1:108" s="1" customFormat="1" ht="12.75" x14ac:dyDescent="0.2">
      <c r="A70" s="64" t="s">
        <v>163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</row>
  </sheetData>
  <mergeCells count="352">
    <mergeCell ref="A5:DD5"/>
    <mergeCell ref="A6:DD6"/>
    <mergeCell ref="A7:DD7"/>
    <mergeCell ref="O10:CR10"/>
    <mergeCell ref="H11:BE11"/>
    <mergeCell ref="H12:BE12"/>
    <mergeCell ref="CB14:CG14"/>
    <mergeCell ref="CH14:CM14"/>
    <mergeCell ref="CN14:DD14"/>
    <mergeCell ref="B15:AC15"/>
    <mergeCell ref="AE15:AT15"/>
    <mergeCell ref="AU15:BI15"/>
    <mergeCell ref="BJ15:CM15"/>
    <mergeCell ref="CN15:DD15"/>
    <mergeCell ref="A14:AD14"/>
    <mergeCell ref="AE14:AT14"/>
    <mergeCell ref="AU14:BI14"/>
    <mergeCell ref="BJ14:BO14"/>
    <mergeCell ref="BP14:BU14"/>
    <mergeCell ref="BV14:CA14"/>
    <mergeCell ref="B16:AC16"/>
    <mergeCell ref="AE16:AT16"/>
    <mergeCell ref="AU16:BI16"/>
    <mergeCell ref="BJ16:CM16"/>
    <mergeCell ref="CN16:DD16"/>
    <mergeCell ref="B17:AC17"/>
    <mergeCell ref="AE17:AT17"/>
    <mergeCell ref="AU17:BI17"/>
    <mergeCell ref="BJ17:CM17"/>
    <mergeCell ref="CN17:DD17"/>
    <mergeCell ref="B18:AC18"/>
    <mergeCell ref="AE18:AT18"/>
    <mergeCell ref="AU18:BI18"/>
    <mergeCell ref="BJ18:CM18"/>
    <mergeCell ref="CN18:DD18"/>
    <mergeCell ref="B19:AC19"/>
    <mergeCell ref="AE19:AT19"/>
    <mergeCell ref="AU19:BI19"/>
    <mergeCell ref="BJ19:CM19"/>
    <mergeCell ref="CN19:DD19"/>
    <mergeCell ref="CB20:CG20"/>
    <mergeCell ref="CH20:CM20"/>
    <mergeCell ref="BP20:BU20"/>
    <mergeCell ref="BV20:CA20"/>
    <mergeCell ref="CB22:CG22"/>
    <mergeCell ref="CH22:CM22"/>
    <mergeCell ref="CN20:DD20"/>
    <mergeCell ref="B21:AC21"/>
    <mergeCell ref="AE21:AT21"/>
    <mergeCell ref="AU21:BI21"/>
    <mergeCell ref="BJ21:CM21"/>
    <mergeCell ref="CN21:DD21"/>
    <mergeCell ref="B20:AC20"/>
    <mergeCell ref="AE20:AT20"/>
    <mergeCell ref="AU20:BI20"/>
    <mergeCell ref="BJ20:BO20"/>
    <mergeCell ref="CN22:DD22"/>
    <mergeCell ref="B23:AC23"/>
    <mergeCell ref="AE23:AT23"/>
    <mergeCell ref="AU23:BI23"/>
    <mergeCell ref="BJ23:CM23"/>
    <mergeCell ref="CN23:DD23"/>
    <mergeCell ref="B22:AC22"/>
    <mergeCell ref="AE22:AT22"/>
    <mergeCell ref="AU22:BI22"/>
    <mergeCell ref="BJ22:BO22"/>
    <mergeCell ref="BP22:BU22"/>
    <mergeCell ref="BV22:CA22"/>
    <mergeCell ref="B24:AC24"/>
    <mergeCell ref="AE24:AT24"/>
    <mergeCell ref="AU24:BI24"/>
    <mergeCell ref="BJ24:CM24"/>
    <mergeCell ref="CN24:DD24"/>
    <mergeCell ref="B25:AC29"/>
    <mergeCell ref="AF25:AT25"/>
    <mergeCell ref="AU25:BI25"/>
    <mergeCell ref="BJ25:BO25"/>
    <mergeCell ref="BP25:BU25"/>
    <mergeCell ref="BV25:CA25"/>
    <mergeCell ref="CB25:CG25"/>
    <mergeCell ref="CH25:CM25"/>
    <mergeCell ref="CN25:DD25"/>
    <mergeCell ref="AF26:AT26"/>
    <mergeCell ref="AU26:BI26"/>
    <mergeCell ref="BJ26:BO26"/>
    <mergeCell ref="BP26:BU26"/>
    <mergeCell ref="BV26:CA26"/>
    <mergeCell ref="CB26:CG26"/>
    <mergeCell ref="CH26:CM26"/>
    <mergeCell ref="CN26:DD26"/>
    <mergeCell ref="AF27:AT27"/>
    <mergeCell ref="AU27:BI27"/>
    <mergeCell ref="BJ27:BO27"/>
    <mergeCell ref="BP27:BU27"/>
    <mergeCell ref="BV27:CA27"/>
    <mergeCell ref="CB27:CG27"/>
    <mergeCell ref="CH27:CM27"/>
    <mergeCell ref="CN27:DD27"/>
    <mergeCell ref="CH28:CM28"/>
    <mergeCell ref="CN28:DD28"/>
    <mergeCell ref="AF29:AT29"/>
    <mergeCell ref="AU29:BI29"/>
    <mergeCell ref="BJ29:BO29"/>
    <mergeCell ref="BP29:BU29"/>
    <mergeCell ref="BV29:CA29"/>
    <mergeCell ref="CB29:CG29"/>
    <mergeCell ref="CH29:CM29"/>
    <mergeCell ref="CN29:DD29"/>
    <mergeCell ref="AF28:AT28"/>
    <mergeCell ref="AU28:BI28"/>
    <mergeCell ref="BJ28:BO28"/>
    <mergeCell ref="BP28:BU28"/>
    <mergeCell ref="BV28:CA28"/>
    <mergeCell ref="CB28:CG28"/>
    <mergeCell ref="AU32:BI32"/>
    <mergeCell ref="BJ32:CM32"/>
    <mergeCell ref="CN32:DD32"/>
    <mergeCell ref="AF33:AT33"/>
    <mergeCell ref="AU33:BI33"/>
    <mergeCell ref="BJ33:CM33"/>
    <mergeCell ref="CN33:DD33"/>
    <mergeCell ref="B30:AC34"/>
    <mergeCell ref="AF30:AT30"/>
    <mergeCell ref="AU30:BI30"/>
    <mergeCell ref="BJ30:CM30"/>
    <mergeCell ref="CN30:DD30"/>
    <mergeCell ref="AF31:AT31"/>
    <mergeCell ref="AU31:BI31"/>
    <mergeCell ref="BJ31:CM31"/>
    <mergeCell ref="CN31:DD31"/>
    <mergeCell ref="AF32:AT32"/>
    <mergeCell ref="CB35:CG35"/>
    <mergeCell ref="CH35:CM35"/>
    <mergeCell ref="CN35:DD35"/>
    <mergeCell ref="B36:AC36"/>
    <mergeCell ref="AE36:AT36"/>
    <mergeCell ref="AU36:BI36"/>
    <mergeCell ref="BJ36:CM36"/>
    <mergeCell ref="CN36:DD36"/>
    <mergeCell ref="AF34:AT34"/>
    <mergeCell ref="AU34:BI34"/>
    <mergeCell ref="BJ34:CM34"/>
    <mergeCell ref="CN34:DD34"/>
    <mergeCell ref="B35:AC35"/>
    <mergeCell ref="AE35:AT35"/>
    <mergeCell ref="AU35:BI35"/>
    <mergeCell ref="BJ35:BO35"/>
    <mergeCell ref="BP35:BU35"/>
    <mergeCell ref="BV35:CA35"/>
    <mergeCell ref="B37:AC37"/>
    <mergeCell ref="AE37:AT37"/>
    <mergeCell ref="AU37:BI37"/>
    <mergeCell ref="BJ37:CM37"/>
    <mergeCell ref="CN37:DD37"/>
    <mergeCell ref="B38:AC39"/>
    <mergeCell ref="AF38:AT38"/>
    <mergeCell ref="AU38:BI38"/>
    <mergeCell ref="BJ38:BO38"/>
    <mergeCell ref="BP38:BU38"/>
    <mergeCell ref="BV38:CA38"/>
    <mergeCell ref="CB38:CG38"/>
    <mergeCell ref="CH38:CM38"/>
    <mergeCell ref="CN38:DD38"/>
    <mergeCell ref="AF39:AT39"/>
    <mergeCell ref="AU39:BI39"/>
    <mergeCell ref="BJ39:BO39"/>
    <mergeCell ref="BP39:BU39"/>
    <mergeCell ref="BV39:CA39"/>
    <mergeCell ref="CB39:CG39"/>
    <mergeCell ref="CH39:CM39"/>
    <mergeCell ref="CN39:DD39"/>
    <mergeCell ref="B40:AC41"/>
    <mergeCell ref="AF40:AT40"/>
    <mergeCell ref="AU40:BI40"/>
    <mergeCell ref="BJ40:CM40"/>
    <mergeCell ref="CN40:DD40"/>
    <mergeCell ref="AF41:AT41"/>
    <mergeCell ref="AU41:BI41"/>
    <mergeCell ref="BJ41:CM41"/>
    <mergeCell ref="CN41:DD41"/>
    <mergeCell ref="B42:AC42"/>
    <mergeCell ref="AE42:AT42"/>
    <mergeCell ref="AU42:BI42"/>
    <mergeCell ref="BJ42:BO42"/>
    <mergeCell ref="BP42:BU42"/>
    <mergeCell ref="BV42:CA42"/>
    <mergeCell ref="CB42:CG42"/>
    <mergeCell ref="CH42:CM42"/>
    <mergeCell ref="CN42:DD42"/>
    <mergeCell ref="B43:AC43"/>
    <mergeCell ref="AE43:AT43"/>
    <mergeCell ref="AU43:BI43"/>
    <mergeCell ref="BJ43:CM43"/>
    <mergeCell ref="CN43:DD43"/>
    <mergeCell ref="B44:AC44"/>
    <mergeCell ref="AE44:AT44"/>
    <mergeCell ref="AU44:BI44"/>
    <mergeCell ref="BJ44:CM44"/>
    <mergeCell ref="CN44:DD44"/>
    <mergeCell ref="AF47:AT47"/>
    <mergeCell ref="AU47:BI47"/>
    <mergeCell ref="BJ47:CM47"/>
    <mergeCell ref="CN47:DD47"/>
    <mergeCell ref="AF48:AT48"/>
    <mergeCell ref="AU48:BI48"/>
    <mergeCell ref="BJ48:CM48"/>
    <mergeCell ref="CN48:DD48"/>
    <mergeCell ref="CB45:CG45"/>
    <mergeCell ref="CH45:CM45"/>
    <mergeCell ref="CN45:DD45"/>
    <mergeCell ref="AF46:AT46"/>
    <mergeCell ref="AU46:BI46"/>
    <mergeCell ref="BJ46:BO46"/>
    <mergeCell ref="BP46:BU46"/>
    <mergeCell ref="BV46:CA46"/>
    <mergeCell ref="CB46:CG46"/>
    <mergeCell ref="CH46:CM46"/>
    <mergeCell ref="AF45:AT45"/>
    <mergeCell ref="AU45:BI45"/>
    <mergeCell ref="BJ45:BO45"/>
    <mergeCell ref="BP45:BU45"/>
    <mergeCell ref="BV45:CA45"/>
    <mergeCell ref="CN46:DD46"/>
    <mergeCell ref="B45:AC46"/>
    <mergeCell ref="CN50:DD50"/>
    <mergeCell ref="B51:AC51"/>
    <mergeCell ref="AE51:AT51"/>
    <mergeCell ref="AU51:BI51"/>
    <mergeCell ref="BJ51:CM51"/>
    <mergeCell ref="CN51:DD51"/>
    <mergeCell ref="B49:AC50"/>
    <mergeCell ref="AF49:AT49"/>
    <mergeCell ref="AU49:BI49"/>
    <mergeCell ref="BJ49:BO49"/>
    <mergeCell ref="CB49:CG49"/>
    <mergeCell ref="CH49:CM49"/>
    <mergeCell ref="CN49:DD49"/>
    <mergeCell ref="AF50:AT50"/>
    <mergeCell ref="AU50:BI50"/>
    <mergeCell ref="BJ50:BO50"/>
    <mergeCell ref="BP50:BU50"/>
    <mergeCell ref="BV50:CA50"/>
    <mergeCell ref="CB50:CG50"/>
    <mergeCell ref="CH50:CM50"/>
    <mergeCell ref="BP49:BU49"/>
    <mergeCell ref="BV49:CA49"/>
    <mergeCell ref="B47:AC48"/>
    <mergeCell ref="B52:AC52"/>
    <mergeCell ref="AE52:AT52"/>
    <mergeCell ref="AU52:BI52"/>
    <mergeCell ref="BJ52:CM52"/>
    <mergeCell ref="CN52:DD52"/>
    <mergeCell ref="B53:AC54"/>
    <mergeCell ref="AF53:AT53"/>
    <mergeCell ref="AU53:BI53"/>
    <mergeCell ref="BJ53:BO53"/>
    <mergeCell ref="BP53:BU53"/>
    <mergeCell ref="BV53:CA53"/>
    <mergeCell ref="CB53:CG53"/>
    <mergeCell ref="CH53:CM53"/>
    <mergeCell ref="CN53:DD53"/>
    <mergeCell ref="AF54:AT54"/>
    <mergeCell ref="AU54:BI54"/>
    <mergeCell ref="BJ54:BO54"/>
    <mergeCell ref="BP54:BU54"/>
    <mergeCell ref="BV54:CA54"/>
    <mergeCell ref="CB54:CG54"/>
    <mergeCell ref="CH54:CM54"/>
    <mergeCell ref="CN54:DD54"/>
    <mergeCell ref="B55:AC56"/>
    <mergeCell ref="AF55:AT55"/>
    <mergeCell ref="AU55:BI55"/>
    <mergeCell ref="BJ55:CM55"/>
    <mergeCell ref="CN55:DD55"/>
    <mergeCell ref="AF56:AT56"/>
    <mergeCell ref="AU56:BI56"/>
    <mergeCell ref="BJ56:CM56"/>
    <mergeCell ref="CN56:DD56"/>
    <mergeCell ref="B57:AC57"/>
    <mergeCell ref="AE57:AT57"/>
    <mergeCell ref="AU57:BI57"/>
    <mergeCell ref="BJ57:BO57"/>
    <mergeCell ref="BP57:BU57"/>
    <mergeCell ref="BV57:CA57"/>
    <mergeCell ref="CB57:CG57"/>
    <mergeCell ref="CH57:CM57"/>
    <mergeCell ref="CN57:DD57"/>
    <mergeCell ref="B59:AC59"/>
    <mergeCell ref="AE59:AT59"/>
    <mergeCell ref="AU59:BI59"/>
    <mergeCell ref="BJ59:BO59"/>
    <mergeCell ref="BP59:CM59"/>
    <mergeCell ref="CN59:DD59"/>
    <mergeCell ref="B58:AC58"/>
    <mergeCell ref="AE58:AT58"/>
    <mergeCell ref="AU58:BI58"/>
    <mergeCell ref="BJ58:BO58"/>
    <mergeCell ref="BP58:CM58"/>
    <mergeCell ref="CN58:DD58"/>
    <mergeCell ref="CN63:DD63"/>
    <mergeCell ref="CB60:CG60"/>
    <mergeCell ref="CH60:CM60"/>
    <mergeCell ref="CN60:DD60"/>
    <mergeCell ref="AF61:AT61"/>
    <mergeCell ref="AU61:BI61"/>
    <mergeCell ref="BJ61:BO61"/>
    <mergeCell ref="BP61:BU61"/>
    <mergeCell ref="BV61:CA61"/>
    <mergeCell ref="CB61:CG61"/>
    <mergeCell ref="CH61:CM61"/>
    <mergeCell ref="AF60:AT60"/>
    <mergeCell ref="AU60:BI60"/>
    <mergeCell ref="BJ60:BO60"/>
    <mergeCell ref="BP60:BU60"/>
    <mergeCell ref="BV60:CA60"/>
    <mergeCell ref="CN61:DD61"/>
    <mergeCell ref="B60:AC61"/>
    <mergeCell ref="CB64:CG64"/>
    <mergeCell ref="CH64:CM64"/>
    <mergeCell ref="CN64:DD64"/>
    <mergeCell ref="AF65:AT65"/>
    <mergeCell ref="AU65:BI65"/>
    <mergeCell ref="BJ65:BO65"/>
    <mergeCell ref="BP65:BU65"/>
    <mergeCell ref="BV65:CA65"/>
    <mergeCell ref="CB65:CG65"/>
    <mergeCell ref="CH65:CM65"/>
    <mergeCell ref="AF64:AT64"/>
    <mergeCell ref="AU64:BI64"/>
    <mergeCell ref="BJ64:BO64"/>
    <mergeCell ref="BP64:BU64"/>
    <mergeCell ref="BV64:CA64"/>
    <mergeCell ref="B62:AC63"/>
    <mergeCell ref="AF62:AT62"/>
    <mergeCell ref="AU62:BI62"/>
    <mergeCell ref="BJ62:CM62"/>
    <mergeCell ref="CN62:DD62"/>
    <mergeCell ref="AF63:AT63"/>
    <mergeCell ref="AU63:BI63"/>
    <mergeCell ref="BJ63:CM63"/>
    <mergeCell ref="B67:AC67"/>
    <mergeCell ref="AE67:AT67"/>
    <mergeCell ref="AU67:BI67"/>
    <mergeCell ref="BJ67:CM67"/>
    <mergeCell ref="CN67:DD67"/>
    <mergeCell ref="CN65:DD65"/>
    <mergeCell ref="B66:AC66"/>
    <mergeCell ref="AE66:AT66"/>
    <mergeCell ref="AU66:BI66"/>
    <mergeCell ref="BJ66:CM66"/>
    <mergeCell ref="CN66:DD66"/>
    <mergeCell ref="B64:AC65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  <pageSetUpPr fitToPage="1"/>
  </sheetPr>
  <dimension ref="A1:Z26"/>
  <sheetViews>
    <sheetView zoomScaleNormal="100" workbookViewId="0">
      <selection activeCell="P15" sqref="P15"/>
    </sheetView>
  </sheetViews>
  <sheetFormatPr defaultColWidth="0" defaultRowHeight="12.75" zeroHeight="1" x14ac:dyDescent="0.2"/>
  <cols>
    <col min="1" max="1" width="6.7109375" style="1" customWidth="1"/>
    <col min="2" max="2" width="50.42578125" style="1" customWidth="1"/>
    <col min="3" max="3" width="8.5703125" style="1" customWidth="1"/>
    <col min="4" max="4" width="10.5703125" style="1" customWidth="1"/>
    <col min="5" max="5" width="18.42578125" style="1" customWidth="1"/>
    <col min="6" max="6" width="13" style="1" customWidth="1"/>
    <col min="7" max="7" width="9.7109375" style="1" customWidth="1"/>
    <col min="8" max="8" width="9" style="1" customWidth="1"/>
    <col min="9" max="9" width="10.28515625" style="1" customWidth="1"/>
    <col min="10" max="10" width="8.7109375" style="1" customWidth="1"/>
    <col min="11" max="11" width="8.5703125" style="1" customWidth="1"/>
    <col min="12" max="12" width="7.7109375" style="1" customWidth="1"/>
    <col min="13" max="13" width="8.5703125" style="1" hidden="1" customWidth="1"/>
    <col min="14" max="14" width="5.5703125" style="1" hidden="1" customWidth="1"/>
    <col min="15" max="15" width="8.5703125" style="1" hidden="1" customWidth="1"/>
    <col min="16" max="16" width="5.5703125" style="1" hidden="1" customWidth="1"/>
    <col min="17" max="17" width="8.5703125" style="1" hidden="1" customWidth="1"/>
    <col min="18" max="18" width="5.5703125" style="1" hidden="1" customWidth="1"/>
    <col min="19" max="19" width="8.5703125" style="1" hidden="1" customWidth="1"/>
    <col min="20" max="20" width="5.5703125" style="1" hidden="1" customWidth="1"/>
    <col min="21" max="16384" width="9.28515625" style="1" hidden="1"/>
  </cols>
  <sheetData>
    <row r="1" spans="1:26" ht="14.25" x14ac:dyDescent="0.2">
      <c r="A1" s="240" t="s">
        <v>33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26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6" ht="27" customHeight="1" thickBot="1" x14ac:dyDescent="0.25">
      <c r="A3" s="244" t="s">
        <v>26</v>
      </c>
      <c r="B3" s="245" t="s">
        <v>34</v>
      </c>
      <c r="C3" s="246" t="s">
        <v>35</v>
      </c>
      <c r="D3" s="247"/>
      <c r="E3" s="248" t="s">
        <v>36</v>
      </c>
      <c r="F3" s="249" t="s">
        <v>37</v>
      </c>
      <c r="G3" s="241" t="s">
        <v>38</v>
      </c>
      <c r="H3" s="242"/>
      <c r="I3" s="242"/>
      <c r="J3" s="242"/>
      <c r="K3" s="242"/>
      <c r="L3" s="24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thickBot="1" x14ac:dyDescent="0.25">
      <c r="A4" s="244"/>
      <c r="B4" s="245"/>
      <c r="C4" s="7" t="s">
        <v>39</v>
      </c>
      <c r="D4" s="8" t="s">
        <v>40</v>
      </c>
      <c r="E4" s="248"/>
      <c r="F4" s="249"/>
      <c r="G4" s="9" t="s">
        <v>41</v>
      </c>
      <c r="H4" s="10" t="s">
        <v>42</v>
      </c>
      <c r="I4" s="10" t="s">
        <v>43</v>
      </c>
      <c r="J4" s="10">
        <v>2012</v>
      </c>
      <c r="K4" s="10">
        <v>2013</v>
      </c>
      <c r="L4" s="11">
        <v>2014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3.5" thickBot="1" x14ac:dyDescent="0.25">
      <c r="A5" s="12">
        <v>1</v>
      </c>
      <c r="B5" s="13">
        <v>2</v>
      </c>
      <c r="C5" s="14">
        <v>3</v>
      </c>
      <c r="D5" s="14">
        <v>4</v>
      </c>
      <c r="E5" s="13">
        <v>5</v>
      </c>
      <c r="F5" s="13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6">
        <v>12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17">
        <v>1</v>
      </c>
      <c r="B6" s="40" t="s">
        <v>44</v>
      </c>
      <c r="C6" s="18"/>
      <c r="D6" s="18"/>
      <c r="E6" s="18"/>
      <c r="F6" s="19"/>
      <c r="G6" s="20"/>
      <c r="H6" s="20"/>
      <c r="I6" s="20"/>
      <c r="J6" s="20"/>
      <c r="K6" s="20"/>
      <c r="L6" s="2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5.5" x14ac:dyDescent="0.2">
      <c r="A7" s="22"/>
      <c r="B7" s="23" t="s">
        <v>45</v>
      </c>
      <c r="C7" s="24" t="s">
        <v>41</v>
      </c>
      <c r="D7" s="24" t="s">
        <v>46</v>
      </c>
      <c r="E7" s="25" t="s">
        <v>47</v>
      </c>
      <c r="F7" s="26" t="s">
        <v>48</v>
      </c>
      <c r="G7" s="27"/>
      <c r="H7" s="27">
        <v>2.8</v>
      </c>
      <c r="I7" s="27">
        <v>1.75</v>
      </c>
      <c r="J7" s="27"/>
      <c r="K7" s="27"/>
      <c r="L7" s="2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5.5" x14ac:dyDescent="0.2">
      <c r="A8" s="22"/>
      <c r="B8" s="23" t="s">
        <v>49</v>
      </c>
      <c r="C8" s="24" t="s">
        <v>41</v>
      </c>
      <c r="D8" s="24" t="s">
        <v>46</v>
      </c>
      <c r="E8" s="25" t="s">
        <v>47</v>
      </c>
      <c r="F8" s="26" t="s">
        <v>50</v>
      </c>
      <c r="G8" s="27"/>
      <c r="H8" s="27">
        <v>0.7</v>
      </c>
      <c r="I8" s="27"/>
      <c r="J8" s="27"/>
      <c r="K8" s="27">
        <v>0.5</v>
      </c>
      <c r="L8" s="2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29">
        <v>2</v>
      </c>
      <c r="B9" s="41" t="s">
        <v>51</v>
      </c>
      <c r="C9" s="24"/>
      <c r="D9" s="24"/>
      <c r="E9" s="24"/>
      <c r="F9" s="26"/>
      <c r="G9" s="27"/>
      <c r="H9" s="27"/>
      <c r="I9" s="27"/>
      <c r="J9" s="27"/>
      <c r="K9" s="27"/>
      <c r="L9" s="2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5.5" x14ac:dyDescent="0.2">
      <c r="A10" s="22"/>
      <c r="B10" s="23" t="s">
        <v>52</v>
      </c>
      <c r="C10" s="24" t="s">
        <v>41</v>
      </c>
      <c r="D10" s="24" t="s">
        <v>46</v>
      </c>
      <c r="E10" s="25" t="s">
        <v>47</v>
      </c>
      <c r="F10" s="26" t="s">
        <v>53</v>
      </c>
      <c r="G10" s="27">
        <v>1.2</v>
      </c>
      <c r="H10" s="27">
        <v>1.2</v>
      </c>
      <c r="I10" s="27">
        <v>1.2</v>
      </c>
      <c r="J10" s="27"/>
      <c r="K10" s="27"/>
      <c r="L10" s="2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29">
        <v>3</v>
      </c>
      <c r="B11" s="41" t="s">
        <v>54</v>
      </c>
      <c r="C11" s="24"/>
      <c r="D11" s="24"/>
      <c r="E11" s="24"/>
      <c r="F11" s="26"/>
      <c r="G11" s="27"/>
      <c r="H11" s="27"/>
      <c r="I11" s="27"/>
      <c r="J11" s="27"/>
      <c r="K11" s="27"/>
      <c r="L11" s="2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x14ac:dyDescent="0.2">
      <c r="A12" s="22"/>
      <c r="B12" s="23" t="s">
        <v>55</v>
      </c>
      <c r="C12" s="24" t="s">
        <v>41</v>
      </c>
      <c r="D12" s="24" t="s">
        <v>46</v>
      </c>
      <c r="E12" s="25" t="s">
        <v>47</v>
      </c>
      <c r="F12" s="26" t="s">
        <v>56</v>
      </c>
      <c r="G12" s="27">
        <v>0.8</v>
      </c>
      <c r="H12" s="27">
        <v>2.4</v>
      </c>
      <c r="I12" s="27">
        <v>0.9</v>
      </c>
      <c r="J12" s="27">
        <v>0.2</v>
      </c>
      <c r="K12" s="27">
        <v>0.65</v>
      </c>
      <c r="L12" s="28">
        <v>0.75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x14ac:dyDescent="0.2">
      <c r="A13" s="22"/>
      <c r="B13" s="30" t="s">
        <v>57</v>
      </c>
      <c r="C13" s="24" t="s">
        <v>41</v>
      </c>
      <c r="D13" s="24" t="s">
        <v>46</v>
      </c>
      <c r="E13" s="25" t="s">
        <v>47</v>
      </c>
      <c r="F13" s="26" t="s">
        <v>58</v>
      </c>
      <c r="G13" s="27">
        <v>0.2</v>
      </c>
      <c r="H13" s="27">
        <v>0.2</v>
      </c>
      <c r="I13" s="27">
        <v>0.2</v>
      </c>
      <c r="J13" s="27">
        <v>0.2</v>
      </c>
      <c r="K13" s="27">
        <v>0.2</v>
      </c>
      <c r="L13" s="28">
        <v>0.2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x14ac:dyDescent="0.2">
      <c r="A14" s="22"/>
      <c r="B14" s="23" t="s">
        <v>59</v>
      </c>
      <c r="C14" s="24" t="s">
        <v>41</v>
      </c>
      <c r="D14" s="24" t="s">
        <v>46</v>
      </c>
      <c r="E14" s="25" t="s">
        <v>47</v>
      </c>
      <c r="F14" s="26" t="s">
        <v>60</v>
      </c>
      <c r="G14" s="27"/>
      <c r="H14" s="27"/>
      <c r="I14" s="27"/>
      <c r="J14" s="27"/>
      <c r="K14" s="27"/>
      <c r="L14" s="2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x14ac:dyDescent="0.2">
      <c r="A15" s="22"/>
      <c r="B15" s="23" t="s">
        <v>61</v>
      </c>
      <c r="C15" s="24" t="s">
        <v>41</v>
      </c>
      <c r="D15" s="24" t="s">
        <v>46</v>
      </c>
      <c r="E15" s="25" t="s">
        <v>47</v>
      </c>
      <c r="F15" s="26" t="s">
        <v>62</v>
      </c>
      <c r="G15" s="27">
        <v>2</v>
      </c>
      <c r="H15" s="27">
        <v>2</v>
      </c>
      <c r="I15" s="27">
        <v>2</v>
      </c>
      <c r="J15" s="27">
        <v>2</v>
      </c>
      <c r="K15" s="27">
        <v>2</v>
      </c>
      <c r="L15" s="28">
        <v>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29">
        <v>4</v>
      </c>
      <c r="B16" s="41" t="s">
        <v>31</v>
      </c>
      <c r="C16" s="24"/>
      <c r="D16" s="24"/>
      <c r="E16" s="24"/>
      <c r="F16" s="26"/>
      <c r="G16" s="27">
        <v>4.2</v>
      </c>
      <c r="H16" s="27">
        <v>9.3000000000000007</v>
      </c>
      <c r="I16" s="27">
        <v>6.05</v>
      </c>
      <c r="J16" s="27">
        <v>2.4</v>
      </c>
      <c r="K16" s="27">
        <v>3.35</v>
      </c>
      <c r="L16" s="28">
        <v>2.95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x14ac:dyDescent="0.2">
      <c r="A17" s="31" t="s">
        <v>63</v>
      </c>
      <c r="B17" s="32" t="s">
        <v>64</v>
      </c>
      <c r="C17" s="24"/>
      <c r="D17" s="24"/>
      <c r="E17" s="24"/>
      <c r="F17" s="26"/>
      <c r="G17" s="27">
        <v>0.04</v>
      </c>
      <c r="H17" s="27">
        <v>0.1</v>
      </c>
      <c r="I17" s="27">
        <v>0.06</v>
      </c>
      <c r="J17" s="27">
        <v>0.03</v>
      </c>
      <c r="K17" s="27">
        <v>0.04</v>
      </c>
      <c r="L17" s="28">
        <v>0.03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6.25" thickBot="1" x14ac:dyDescent="0.25">
      <c r="A18" s="33" t="s">
        <v>65</v>
      </c>
      <c r="B18" s="34" t="s">
        <v>66</v>
      </c>
      <c r="C18" s="35"/>
      <c r="D18" s="35"/>
      <c r="E18" s="35"/>
      <c r="F18" s="36"/>
      <c r="G18" s="37">
        <v>1E-3</v>
      </c>
      <c r="H18" s="37">
        <v>1E-3</v>
      </c>
      <c r="I18" s="37">
        <v>1E-3</v>
      </c>
      <c r="J18" s="37">
        <v>1E-3</v>
      </c>
      <c r="K18" s="37">
        <v>1E-3</v>
      </c>
      <c r="L18" s="38">
        <v>1E-3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39" t="s">
        <v>67</v>
      </c>
      <c r="B20" s="39"/>
      <c r="C20" s="39"/>
      <c r="D20" s="39"/>
      <c r="E20" s="39"/>
      <c r="F20" s="39"/>
      <c r="G20" s="39"/>
      <c r="H20" s="39"/>
      <c r="I20" s="39"/>
      <c r="J20" s="3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idden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idden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6"/>
      <c r="L22" s="6"/>
    </row>
    <row r="23" spans="1:26" hidden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26" hidden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26" hidden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26" hidden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customSheetViews>
    <customSheetView guid="{86A202D3-80FA-46BC-9EE4-79E93696B3A1}" fitToPage="1" hiddenRows="1" hiddenColumns="1">
      <selection activeCell="A21" sqref="A21:IV65536"/>
      <pageMargins left="0.7" right="0.7" top="0.75" bottom="0.75" header="0.3" footer="0.3"/>
      <pageSetup paperSize="9" scale="82" fitToHeight="0" orientation="landscape" r:id="rId1"/>
      <headerFooter>
        <oddHeader>&amp;Cп.11 (б) об основных потребительских характеристиках регулируемых товаров (работ, услуг) субъектов естественных монополий и их соответствии государственным и иным утвержденным стандартам качества, включая информацию:</oddHeader>
      </headerFooter>
    </customSheetView>
  </customSheetViews>
  <mergeCells count="7">
    <mergeCell ref="A1:L1"/>
    <mergeCell ref="G3:L3"/>
    <mergeCell ref="A3:A4"/>
    <mergeCell ref="B3:B4"/>
    <mergeCell ref="C3:D3"/>
    <mergeCell ref="E3:E4"/>
    <mergeCell ref="F3:F4"/>
  </mergeCells>
  <phoneticPr fontId="8" type="noConversion"/>
  <pageMargins left="0.7" right="0.7" top="0.75" bottom="0.75" header="0.3" footer="0.3"/>
  <pageSetup paperSize="9" scale="82" fitToHeight="0" orientation="landscape" r:id="rId2"/>
  <headerFooter>
    <oddHeader>&amp;Cп.11 (б) об основных потребительских характеристиках регулируемых товаров (работ, услуг) субъектов естественных монополий и их соответствии государственным и иным утвержденным стандартам качества, включая информацию:</oddHeader>
  </headerFooter>
  <customProperties>
    <customPr name="_pios_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</vt:lpstr>
      <vt:lpstr>12а. фин. отчетность</vt:lpstr>
      <vt:lpstr>9б. Структура затрат(устарело)</vt:lpstr>
      <vt:lpstr>12б. Структура затрат(ПЭУ)</vt:lpstr>
      <vt:lpstr>12г.-предложения-new</vt:lpstr>
      <vt:lpstr>Лист1</vt:lpstr>
      <vt:lpstr>11.а-2</vt:lpstr>
      <vt:lpstr>11б.мероприятия по сниж. потерь</vt:lpstr>
      <vt:lpstr>'12г.-предложения-new'!Заголовки_для_печати</vt:lpstr>
      <vt:lpstr>'11.а-2'!Область_печати</vt:lpstr>
      <vt:lpstr>'12б. Структура затрат(ПЭУ)'!Область_печати</vt:lpstr>
      <vt:lpstr>'12г.-предложения-new'!Область_печати</vt:lpstr>
      <vt:lpstr>'9б. Структура затрат(устарело)'!Область_печати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Лапицкий С.А.</cp:lastModifiedBy>
  <cp:lastPrinted>2022-04-19T08:59:14Z</cp:lastPrinted>
  <dcterms:created xsi:type="dcterms:W3CDTF">2010-05-19T10:50:44Z</dcterms:created>
  <dcterms:modified xsi:type="dcterms:W3CDTF">2022-04-19T09:02:31Z</dcterms:modified>
</cp:coreProperties>
</file>